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https://cepe1160.sharepoint.com/sites/cepe-team/DATA/INDUSTRY WIDE GROUPS/MICROPLASTICS TF/Primary MPs/Microplastics Emission Release Factors/"/>
    </mc:Choice>
  </mc:AlternateContent>
  <xr:revisionPtr revIDLastSave="0" documentId="8_{EE329A4B-EBC1-45F5-9C0B-E7CD1E707754}" xr6:coauthVersionLast="47" xr6:coauthVersionMax="47" xr10:uidLastSave="{00000000-0000-0000-0000-000000000000}"/>
  <bookViews>
    <workbookView xWindow="-90" yWindow="-16320" windowWidth="29040" windowHeight="15720" xr2:uid="{3CBA66D6-C23E-4CC3-910A-3D46577C57AE}"/>
  </bookViews>
  <sheets>
    <sheet name="General Info &amp; Instructions" sheetId="1" r:id="rId1"/>
    <sheet name="Calculation Formulation" sheetId="2" r:id="rId2"/>
    <sheet name="WWT Efficiency"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K16" i="2" l="1"/>
  <c r="L17" i="3" l="1"/>
  <c r="N17" i="3" s="1"/>
  <c r="L16" i="3"/>
  <c r="M16" i="3" s="1"/>
  <c r="L15" i="3"/>
  <c r="I16" i="3"/>
  <c r="I18" i="3" s="1"/>
  <c r="M18" i="3" s="1"/>
  <c r="H11" i="3"/>
  <c r="L19" i="3" l="1"/>
  <c r="M17" i="3"/>
  <c r="N16" i="3"/>
  <c r="N15" i="3"/>
  <c r="M15" i="3"/>
  <c r="M19" i="3" l="1"/>
  <c r="M20" i="3" s="1"/>
  <c r="D9" i="3" s="1"/>
  <c r="K17" i="2" s="1"/>
  <c r="H17" i="2" s="1"/>
  <c r="N19" i="3"/>
  <c r="D36" i="3"/>
  <c r="D35" i="3"/>
  <c r="D34" i="3"/>
  <c r="D33" i="3"/>
  <c r="D32" i="3"/>
  <c r="D31" i="3"/>
  <c r="D30" i="3"/>
  <c r="D29" i="3"/>
  <c r="D28" i="3"/>
  <c r="D27" i="3"/>
  <c r="D26" i="3"/>
  <c r="D25" i="3"/>
  <c r="D24" i="3"/>
  <c r="D23" i="3"/>
  <c r="D22" i="3"/>
  <c r="D21" i="3"/>
  <c r="D20" i="3"/>
  <c r="D19" i="3"/>
  <c r="D18" i="3"/>
  <c r="D17" i="3"/>
  <c r="D16" i="3"/>
  <c r="D15" i="3"/>
  <c r="D14" i="3"/>
  <c r="D13" i="3"/>
  <c r="D12" i="3"/>
  <c r="D11" i="3"/>
  <c r="D10" i="3"/>
  <c r="N4" i="2"/>
  <c r="M30" i="2" l="1"/>
  <c r="M31" i="2" s="1"/>
  <c r="H19" i="2"/>
  <c r="M33" i="2" s="1"/>
  <c r="M34" i="2" s="1"/>
  <c r="H18" i="2"/>
  <c r="M27" i="2" s="1"/>
  <c r="M28" i="2" s="1"/>
  <c r="M24" i="2" l="1"/>
  <c r="M25" i="2" s="1"/>
  <c r="M36" i="2" s="1"/>
</calcChain>
</file>

<file path=xl/sharedStrings.xml><?xml version="1.0" encoding="utf-8"?>
<sst xmlns="http://schemas.openxmlformats.org/spreadsheetml/2006/main" count="146" uniqueCount="125">
  <si>
    <t>DATA</t>
  </si>
  <si>
    <t>Finland</t>
  </si>
  <si>
    <t>%</t>
  </si>
  <si>
    <t>Release factors</t>
  </si>
  <si>
    <t>air</t>
  </si>
  <si>
    <t>water</t>
  </si>
  <si>
    <t>soil</t>
  </si>
  <si>
    <t>waste</t>
  </si>
  <si>
    <t>2.1c/d</t>
  </si>
  <si>
    <t>0.01-0.06</t>
  </si>
  <si>
    <t>2.2c</t>
  </si>
  <si>
    <t>2.3</t>
  </si>
  <si>
    <t>Powder Coatings</t>
  </si>
  <si>
    <t>Calculation estimated SPM emissions</t>
  </si>
  <si>
    <t>Kg</t>
  </si>
  <si>
    <t>Emissions</t>
  </si>
  <si>
    <t>Total</t>
  </si>
  <si>
    <t>SPM EF water</t>
  </si>
  <si>
    <t>SPM EF Soil</t>
  </si>
  <si>
    <t>Austria</t>
  </si>
  <si>
    <t>Belgium</t>
  </si>
  <si>
    <t>Bulgaria</t>
  </si>
  <si>
    <t>Croatia</t>
  </si>
  <si>
    <t>Cyprus</t>
  </si>
  <si>
    <t>Czechia</t>
  </si>
  <si>
    <t>Denmark</t>
  </si>
  <si>
    <t>Estonia</t>
  </si>
  <si>
    <t>France</t>
  </si>
  <si>
    <t>Germany</t>
  </si>
  <si>
    <t>Greece</t>
  </si>
  <si>
    <t>Hungary</t>
  </si>
  <si>
    <t>Ireland</t>
  </si>
  <si>
    <t>Italy</t>
  </si>
  <si>
    <t>Latvia</t>
  </si>
  <si>
    <t>Lithuania</t>
  </si>
  <si>
    <t>Luxembourg</t>
  </si>
  <si>
    <t>Malta</t>
  </si>
  <si>
    <t>Netherlands</t>
  </si>
  <si>
    <t>Poland</t>
  </si>
  <si>
    <t>Portugal</t>
  </si>
  <si>
    <t>Rumania</t>
  </si>
  <si>
    <t>Slovakia</t>
  </si>
  <si>
    <t>Slovenia</t>
  </si>
  <si>
    <t xml:space="preserve">Spain </t>
  </si>
  <si>
    <t>Sweden</t>
  </si>
  <si>
    <t>Version tracking</t>
  </si>
  <si>
    <t>Version</t>
  </si>
  <si>
    <t>Date</t>
  </si>
  <si>
    <t>Changes</t>
  </si>
  <si>
    <t>V1.0</t>
  </si>
  <si>
    <t>Initial version</t>
  </si>
  <si>
    <t>The worksheet 'WWT Efficiency' is used in the calculations and based on the work by ECETOC.</t>
  </si>
  <si>
    <t>Calculated member-state specific SPM emission fractions based on the local waste water treatment plant connectivity, removal efficiencies, and sludge disposal data derived from ECHA and EUROSTAT sources.</t>
  </si>
  <si>
    <t>The use of such factors is based on the work conducted as part of the European Centre for Ecotoxicology and Toxicology of Chemicals (ECETOC) A Concept for estimating the Environmental Release of Synthetic Polymeric Microparticles from Products (E-calc_SPM) Task Force.</t>
  </si>
  <si>
    <t>www.ecetoc.org</t>
  </si>
  <si>
    <t>Publication of the outcome of the ECETOC task force is expected by end on 2026.</t>
  </si>
  <si>
    <t>After all data input fields are filled with a value, the SPM emissions are automatically calculated.</t>
  </si>
  <si>
    <t>Tonnes</t>
  </si>
  <si>
    <t>average percentage of SPM in the water-borne binders</t>
  </si>
  <si>
    <t>This number is not used.</t>
  </si>
  <si>
    <t>Based on supplier information or best guess.</t>
  </si>
  <si>
    <t>Best guess.</t>
  </si>
  <si>
    <t xml:space="preserve">This are the estimated emissions based on the production volumes and SPM information you have entered above. This is the value to report to ECHA. </t>
  </si>
  <si>
    <t>Please be aware this covers only the emission during your formulation of paints, coatings and printing ink. Should you have other activities that could lead to emissions of SPM to the environment, you may have to add them to your reporting.</t>
  </si>
  <si>
    <t>Data entry and calculations are done in the 'Calculation Formulation' worksheet of this excel tool.</t>
  </si>
  <si>
    <t>Green fields contain values taken from the CEPE SpERCs version 3 (2025).</t>
  </si>
  <si>
    <t>Pink fields contain values taken from the CEPE SpERCs version 3 (2025) but are ignored in the calculations.</t>
  </si>
  <si>
    <t>More details on the CEPE SpERCs can be found in the documents and background files available on the CEPE Cloud.</t>
  </si>
  <si>
    <t>CEPE SpERCs Formulation (CEPE Cloud - ESRAG folder)</t>
  </si>
  <si>
    <t xml:space="preserve">The outcome of the calculation, the value to be reported to ECHA, can be found at the end of the calcuation worksheet. </t>
  </si>
  <si>
    <t xml:space="preserve">Applicable CEPE SpERCs </t>
  </si>
  <si>
    <t>Solvent-borne and solvent-free</t>
  </si>
  <si>
    <t>Water-borne</t>
  </si>
  <si>
    <t>Assumed that the additives are equally spread over water-borne and solvent-borne, a mixed SpERC can be used.</t>
  </si>
  <si>
    <t>Additives 100% SPM</t>
  </si>
  <si>
    <t>Water-borne Binders</t>
  </si>
  <si>
    <t xml:space="preserve">Here we take SpERC 2.2c. </t>
  </si>
  <si>
    <t>For reporting of emission, the routes (air/water/soil) should be added.</t>
  </si>
  <si>
    <t xml:space="preserve">Here we take SpERC 2.1c/d. </t>
  </si>
  <si>
    <t>Here we  take SpERC 2.3.</t>
  </si>
  <si>
    <r>
      <rPr>
        <b/>
        <sz val="12"/>
        <color theme="1"/>
        <rFont val="Calibri"/>
        <family val="2"/>
      </rPr>
      <t>EU country</t>
    </r>
    <r>
      <rPr>
        <sz val="12"/>
        <color theme="1"/>
        <rFont val="Calibri"/>
        <family val="2"/>
      </rPr>
      <t xml:space="preserve"> where the formulation takes place</t>
    </r>
  </si>
  <si>
    <r>
      <t xml:space="preserve">Formulator of </t>
    </r>
    <r>
      <rPr>
        <b/>
        <sz val="12"/>
        <color theme="1"/>
        <rFont val="Calibri"/>
        <family val="2"/>
      </rPr>
      <t>liquid paint, coating or printing ink</t>
    </r>
    <r>
      <rPr>
        <sz val="12"/>
        <color theme="1"/>
        <rFont val="Calibri"/>
        <family val="2"/>
      </rPr>
      <t xml:space="preserve"> manufactured in the previous year</t>
    </r>
  </si>
  <si>
    <r>
      <t xml:space="preserve">Of which </t>
    </r>
    <r>
      <rPr>
        <b/>
        <sz val="12"/>
        <color theme="1"/>
        <rFont val="Calibri"/>
        <family val="2"/>
      </rPr>
      <t>solvent-borne and solvent-free</t>
    </r>
    <r>
      <rPr>
        <sz val="12"/>
        <color theme="1"/>
        <rFont val="Calibri"/>
        <family val="2"/>
      </rPr>
      <t xml:space="preserve"> products</t>
    </r>
  </si>
  <si>
    <r>
      <t xml:space="preserve">Of which </t>
    </r>
    <r>
      <rPr>
        <b/>
        <sz val="12"/>
        <color theme="1"/>
        <rFont val="Calibri"/>
        <family val="2"/>
      </rPr>
      <t>water-borne</t>
    </r>
    <r>
      <rPr>
        <sz val="12"/>
        <color theme="1"/>
        <rFont val="Calibri"/>
        <family val="2"/>
      </rPr>
      <t xml:space="preserve"> products</t>
    </r>
  </si>
  <si>
    <r>
      <t xml:space="preserve">Formulator purchased (= used) </t>
    </r>
    <r>
      <rPr>
        <b/>
        <sz val="12"/>
        <color theme="1"/>
        <rFont val="Calibri"/>
        <family val="2"/>
      </rPr>
      <t>additives which were 100% SPM</t>
    </r>
    <r>
      <rPr>
        <sz val="12"/>
        <color theme="1"/>
        <rFont val="Calibri"/>
        <family val="2"/>
      </rPr>
      <t xml:space="preserve"> (e.g. glitter) </t>
    </r>
  </si>
  <si>
    <r>
      <t xml:space="preserve">Formulator purchased (= used) </t>
    </r>
    <r>
      <rPr>
        <b/>
        <sz val="12"/>
        <color theme="1"/>
        <rFont val="Calibri"/>
        <family val="2"/>
      </rPr>
      <t>water-borne binders free of SPM</t>
    </r>
  </si>
  <si>
    <r>
      <t xml:space="preserve">Formulator purchased (= used) </t>
    </r>
    <r>
      <rPr>
        <b/>
        <sz val="12"/>
        <color theme="1"/>
        <rFont val="Calibri"/>
        <family val="2"/>
      </rPr>
      <t>water-borne binders with SPM</t>
    </r>
  </si>
  <si>
    <r>
      <t xml:space="preserve">Formulator purchased (= used) </t>
    </r>
    <r>
      <rPr>
        <b/>
        <sz val="12"/>
        <color theme="1"/>
        <rFont val="Calibri"/>
        <family val="2"/>
      </rPr>
      <t>solid binders (100% SPM) for solvent-borne products which were dissolved on site</t>
    </r>
  </si>
  <si>
    <r>
      <t xml:space="preserve">Formulator of </t>
    </r>
    <r>
      <rPr>
        <b/>
        <sz val="12"/>
        <color theme="1"/>
        <rFont val="Calibri"/>
        <family val="2"/>
      </rPr>
      <t>powder coatings</t>
    </r>
    <r>
      <rPr>
        <sz val="12"/>
        <color theme="1"/>
        <rFont val="Calibri"/>
        <family val="2"/>
      </rPr>
      <t xml:space="preserve"> manufactured in the previous year</t>
    </r>
  </si>
  <si>
    <r>
      <t xml:space="preserve">Calculation of Emissions 
of Synthetic Polymer Microparticles
during the </t>
    </r>
    <r>
      <rPr>
        <b/>
        <u/>
        <sz val="26"/>
        <color theme="3"/>
        <rFont val="Calibri"/>
        <family val="2"/>
      </rPr>
      <t>Formulation</t>
    </r>
    <r>
      <rPr>
        <b/>
        <sz val="26"/>
        <color theme="3"/>
        <rFont val="Calibri"/>
        <family val="2"/>
      </rPr>
      <t xml:space="preserve"> of Paint, Coating and Printing Ink</t>
    </r>
  </si>
  <si>
    <t>This value, your total production volume of liquid products, is not used in the further calculation. It is the sum of the next 2 entries.</t>
  </si>
  <si>
    <t>The sum of the WB binders (N8 + N9) should be roughly half of total volume of the WB products (N6).</t>
  </si>
  <si>
    <t>This folder is only accessible to CEPE members.</t>
  </si>
  <si>
    <r>
      <t xml:space="preserve">Blue fields should be used for your data input. Only these fields can be changed by you. </t>
    </r>
    <r>
      <rPr>
        <b/>
        <sz val="12"/>
        <color theme="1"/>
        <rFont val="Calibri"/>
        <family val="2"/>
      </rPr>
      <t>Pre-filled data is for illustration only !</t>
    </r>
  </si>
  <si>
    <t>Formulation of Solvent-borne, Water-borne and Solvent-free Paint, Coating and Printing Ink, and Powder Coating</t>
  </si>
  <si>
    <t>Member State Table</t>
  </si>
  <si>
    <t>average polymer concentration in the powder coating product as supplied to the customer</t>
  </si>
  <si>
    <t>Solvent-borne Binders</t>
  </si>
  <si>
    <t>Note that if you enter 0, the calculation for water-borne binders doesn't work. Please add the individual outcomes for additives, solvent-borne binders and powder coatings manually.</t>
  </si>
  <si>
    <t>We do not distinguish between the type of polymers. When different polymers are used, the total volume can be reporting, listing the different types of polymers as one line in the report.</t>
  </si>
  <si>
    <t>EUROSTAT 2023</t>
  </si>
  <si>
    <t>% of sludge disposal to soil (agriculture, compost)</t>
  </si>
  <si>
    <t xml:space="preserve">% of sludge disposal to landfill, incineration, other </t>
  </si>
  <si>
    <t xml:space="preserve"> </t>
  </si>
  <si>
    <t>Wastewater disposal</t>
  </si>
  <si>
    <t>WWTP efficiency</t>
  </si>
  <si>
    <t>SPM emission to sludge</t>
  </si>
  <si>
    <t>SPM emission to water</t>
  </si>
  <si>
    <t xml:space="preserve">SPM to soil </t>
  </si>
  <si>
    <t>Sewage collected</t>
  </si>
  <si>
    <t xml:space="preserve">Primary treatment </t>
  </si>
  <si>
    <t>Primary &amp; secondary treatment</t>
  </si>
  <si>
    <t>Primary to tertiary treatment</t>
  </si>
  <si>
    <t>Wastewater not treated</t>
  </si>
  <si>
    <t>Cumulated SPM release factor (SPMcum)</t>
  </si>
  <si>
    <t>SPMtotal (environment)</t>
  </si>
  <si>
    <t>Select the right country with the dropdown arrow. This will allow the tool the select the appropriate waste water treatment (WWT) emission factor to water and soil based on Eurostat data as a proxy to own data. Alternatively, you can enter your own data in the WWT Efficiency sheet to calculate your own emission factor.</t>
  </si>
  <si>
    <t>To calculate a more correct emission factor based on own WWTP data</t>
  </si>
  <si>
    <t>you need to know how the sludge from your WWTP is disposed:</t>
  </si>
  <si>
    <t>you need to know how much of the waste water is collected, treated, and with which efficiency:</t>
  </si>
  <si>
    <t>EU-average</t>
  </si>
  <si>
    <t>The worksheets are protected to avoid accidental changes to the calculated fields. You can check the formulas by selecting Formulas - Show Formulas.</t>
  </si>
  <si>
    <t>SpERCS are applied to the whole quantity of paint, coating or printing ink manufactured, but not all is SPM. Emissions of paint ≠ emissions of SPM !!!!</t>
  </si>
  <si>
    <r>
      <t xml:space="preserve">This </t>
    </r>
    <r>
      <rPr>
        <b/>
        <sz val="12"/>
        <rFont val="Calibri"/>
        <family val="2"/>
      </rPr>
      <t>CEPE SPM Calculation Tool</t>
    </r>
    <r>
      <rPr>
        <sz val="12"/>
        <rFont val="Calibri"/>
        <family val="2"/>
      </rPr>
      <t xml:space="preserve"> has been developed to estimate SPM emissions to the environment during the </t>
    </r>
    <r>
      <rPr>
        <b/>
        <sz val="12"/>
        <rFont val="Calibri"/>
        <family val="2"/>
      </rPr>
      <t>formulation</t>
    </r>
    <r>
      <rPr>
        <sz val="12"/>
        <rFont val="Calibri"/>
        <family val="2"/>
      </rPr>
      <t xml:space="preserve"> of your paint, coating and printing ink.
The estimated SPM emissions must be reported to ECHA by 31 May of each year, covering the emissions of the previous year.
If you sell your products for professional and consumer end use, you must also report the emissions during their use application. CEPE has developed a separate calculation tool for estimating SPM emissions during the end use application.</t>
    </r>
  </si>
  <si>
    <t>Ʃ WWT 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</si>
</sst>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0"/>
    <numFmt numFmtId="165" formatCode="0.0"/>
    <numFmt numFmtId="166" formatCode="0.0000"/>
    <numFmt numFmtId="167" formatCode="0.000"/>
  </numFmts>
  <fonts count="29" x14ac:knownFonts="1">
    <font>
      <sz val="11"/>
      <color theme="1"/>
      <name val="Calibri"/>
      <family val="2"/>
      <charset val="1"/>
    </font>
    <font>
      <sz val="18"/>
      <color theme="1"/>
      <name val="Calibri"/>
      <family val="2"/>
      <charset val="1"/>
    </font>
    <font>
      <sz val="12"/>
      <color theme="1"/>
      <name val="Calibri"/>
      <family val="2"/>
      <charset val="1"/>
    </font>
    <font>
      <sz val="12"/>
      <color rgb="FFFF0000"/>
      <name val="Calibri"/>
      <family val="2"/>
      <charset val="1"/>
    </font>
    <font>
      <u/>
      <sz val="11"/>
      <color theme="10"/>
      <name val="Calibri"/>
      <family val="2"/>
      <charset val="1"/>
    </font>
    <font>
      <u/>
      <sz val="12"/>
      <color theme="10"/>
      <name val="Calibri"/>
      <family val="2"/>
      <charset val="1"/>
    </font>
    <font>
      <sz val="12"/>
      <color theme="1"/>
      <name val="Calibri"/>
      <family val="2"/>
    </font>
    <font>
      <sz val="12"/>
      <color theme="1"/>
      <name val="Calibri"/>
      <family val="2"/>
      <scheme val="minor"/>
    </font>
    <font>
      <u/>
      <sz val="12"/>
      <color theme="10"/>
      <name val="Calibri"/>
      <family val="2"/>
    </font>
    <font>
      <b/>
      <sz val="20"/>
      <color theme="1"/>
      <name val="Calibri"/>
      <family val="2"/>
    </font>
    <font>
      <b/>
      <sz val="12"/>
      <color theme="1"/>
      <name val="Calibri"/>
      <family val="2"/>
    </font>
    <font>
      <sz val="12"/>
      <color rgb="FFFF0000"/>
      <name val="Calibri"/>
      <family val="2"/>
    </font>
    <font>
      <sz val="12"/>
      <name val="Calibri"/>
      <family val="2"/>
    </font>
    <font>
      <b/>
      <sz val="12"/>
      <color theme="3"/>
      <name val="Calibri"/>
      <family val="2"/>
    </font>
    <font>
      <sz val="12"/>
      <color theme="3"/>
      <name val="Calibri"/>
      <family val="2"/>
    </font>
    <font>
      <b/>
      <sz val="12"/>
      <name val="Calibri"/>
      <family val="2"/>
    </font>
    <font>
      <b/>
      <sz val="26"/>
      <color theme="3"/>
      <name val="Calibri"/>
      <family val="2"/>
    </font>
    <font>
      <b/>
      <u/>
      <sz val="26"/>
      <color theme="3"/>
      <name val="Calibri"/>
      <family val="2"/>
    </font>
    <font>
      <sz val="20"/>
      <color theme="1"/>
      <name val="Calibri"/>
      <family val="2"/>
    </font>
    <font>
      <sz val="20"/>
      <color rgb="FFFF0000"/>
      <name val="Calibri"/>
      <family val="2"/>
    </font>
    <font>
      <i/>
      <sz val="12"/>
      <color theme="1"/>
      <name val="Calibri"/>
      <family val="2"/>
    </font>
    <font>
      <sz val="11"/>
      <name val="Calibri"/>
      <family val="2"/>
      <charset val="1"/>
    </font>
    <font>
      <sz val="12"/>
      <name val="Calibri"/>
      <family val="2"/>
      <charset val="1"/>
    </font>
    <font>
      <sz val="14"/>
      <name val="Calibri"/>
      <family val="2"/>
      <charset val="1"/>
    </font>
    <font>
      <b/>
      <sz val="12"/>
      <name val="Calibri"/>
      <family val="2"/>
      <charset val="1"/>
    </font>
    <font>
      <sz val="11"/>
      <color theme="1"/>
      <name val="Calibri"/>
      <family val="2"/>
      <charset val="1"/>
    </font>
    <font>
      <b/>
      <sz val="11"/>
      <color theme="0"/>
      <name val="Calibri"/>
      <family val="2"/>
      <scheme val="minor"/>
    </font>
    <font>
      <sz val="11"/>
      <color theme="0"/>
      <name val="Calibri"/>
      <family val="2"/>
      <scheme val="minor"/>
    </font>
    <font>
      <sz val="11"/>
      <color theme="0"/>
      <name val="Calibri"/>
      <family val="2"/>
    </font>
  </fonts>
  <fills count="7">
    <fill>
      <patternFill patternType="none"/>
    </fill>
    <fill>
      <patternFill patternType="gray125"/>
    </fill>
    <fill>
      <patternFill patternType="solid">
        <fgColor theme="8" tint="0.59987182226020086"/>
        <bgColor rgb="FF99CCFF"/>
      </patternFill>
    </fill>
    <fill>
      <patternFill patternType="solid">
        <fgColor theme="6" tint="0.39988402966399123"/>
        <bgColor rgb="FFB7DEE8"/>
      </patternFill>
    </fill>
    <fill>
      <patternFill patternType="solid">
        <fgColor theme="9" tint="0.59987182226020086"/>
        <bgColor rgb="FFC3D69B"/>
      </patternFill>
    </fill>
    <fill>
      <patternFill patternType="solid">
        <fgColor theme="8" tint="0.59999389629810485"/>
        <bgColor rgb="FFFF8080"/>
      </patternFill>
    </fill>
    <fill>
      <patternFill patternType="solid">
        <fgColor theme="0" tint="-4.9989318521683403E-2"/>
        <bgColor indexed="64"/>
      </patternFill>
    </fill>
  </fills>
  <borders count="17">
    <border>
      <left/>
      <right/>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top style="medium">
        <color auto="1"/>
      </top>
      <bottom/>
      <diagonal/>
    </border>
    <border>
      <left/>
      <right style="medium">
        <color auto="1"/>
      </right>
      <top style="medium">
        <color auto="1"/>
      </top>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style="thin">
        <color auto="1"/>
      </left>
      <right style="thin">
        <color auto="1"/>
      </right>
      <top style="thin">
        <color auto="1"/>
      </top>
      <bottom style="thin">
        <color auto="1"/>
      </bottom>
      <diagonal/>
    </border>
    <border>
      <left/>
      <right style="medium">
        <color auto="1"/>
      </right>
      <top/>
      <bottom/>
      <diagonal/>
    </border>
    <border>
      <left/>
      <right style="medium">
        <color auto="1"/>
      </right>
      <top/>
      <bottom style="medium">
        <color auto="1"/>
      </bottom>
      <diagonal/>
    </border>
    <border>
      <left style="medium">
        <color auto="1"/>
      </left>
      <right style="medium">
        <color auto="1"/>
      </right>
      <top style="medium">
        <color auto="1"/>
      </top>
      <bottom style="medium">
        <color auto="1"/>
      </bottom>
      <diagonal/>
    </border>
    <border>
      <left/>
      <right style="thin">
        <color auto="1"/>
      </right>
      <top/>
      <bottom/>
      <diagonal/>
    </border>
  </borders>
  <cellStyleXfs count="3">
    <xf numFmtId="0" fontId="0" fillId="0" borderId="0"/>
    <xf numFmtId="0" fontId="4" fillId="0" borderId="0" applyNumberFormat="0" applyFill="0" applyBorder="0" applyAlignment="0" applyProtection="0"/>
    <xf numFmtId="9" fontId="25" fillId="0" borderId="0" applyFont="0" applyFill="0" applyBorder="0" applyAlignment="0" applyProtection="0"/>
  </cellStyleXfs>
  <cellXfs count="100">
    <xf numFmtId="0" fontId="0" fillId="0" borderId="0" xfId="0"/>
    <xf numFmtId="0" fontId="6" fillId="2" borderId="0" xfId="0" applyFont="1" applyFill="1" applyAlignment="1">
      <alignment horizontal="left" vertical="top"/>
    </xf>
    <xf numFmtId="0" fontId="6" fillId="0" borderId="0" xfId="0" applyFont="1" applyAlignment="1">
      <alignment horizontal="left" vertical="top"/>
    </xf>
    <xf numFmtId="0" fontId="6" fillId="0" borderId="0" xfId="0" applyFont="1" applyAlignment="1">
      <alignment horizontal="left" vertical="top" wrapText="1"/>
    </xf>
    <xf numFmtId="0" fontId="6" fillId="3" borderId="0" xfId="0" applyFont="1" applyFill="1" applyAlignment="1">
      <alignment horizontal="left" vertical="top"/>
    </xf>
    <xf numFmtId="0" fontId="6" fillId="4" borderId="0" xfId="0" applyFont="1" applyFill="1" applyAlignment="1">
      <alignment horizontal="left" vertical="top"/>
    </xf>
    <xf numFmtId="0" fontId="7" fillId="0" borderId="0" xfId="0" applyFont="1" applyAlignment="1">
      <alignment horizontal="left" vertical="top"/>
    </xf>
    <xf numFmtId="0" fontId="7" fillId="0" borderId="0" xfId="0" applyFont="1" applyAlignment="1">
      <alignment horizontal="left" vertical="top" wrapText="1"/>
    </xf>
    <xf numFmtId="0" fontId="8" fillId="0" borderId="0" xfId="1" applyFont="1"/>
    <xf numFmtId="0" fontId="12" fillId="0" borderId="0" xfId="0" applyFont="1" applyAlignment="1">
      <alignment horizontal="left" vertical="top"/>
    </xf>
    <xf numFmtId="0" fontId="15" fillId="0" borderId="0" xfId="0" applyFont="1" applyAlignment="1">
      <alignment horizontal="left" vertical="top"/>
    </xf>
    <xf numFmtId="14" fontId="12" fillId="0" borderId="0" xfId="0" applyNumberFormat="1" applyFont="1" applyAlignment="1">
      <alignment horizontal="left" vertical="top"/>
    </xf>
    <xf numFmtId="0" fontId="12" fillId="0" borderId="0" xfId="0" applyFont="1" applyAlignment="1">
      <alignment horizontal="left" vertical="center"/>
    </xf>
    <xf numFmtId="0" fontId="10" fillId="0" borderId="0" xfId="0" applyFont="1" applyAlignment="1">
      <alignment horizontal="left" vertical="top"/>
    </xf>
    <xf numFmtId="0" fontId="11" fillId="0" borderId="0" xfId="0" applyFont="1" applyAlignment="1">
      <alignment horizontal="left" vertical="top"/>
    </xf>
    <xf numFmtId="0" fontId="6" fillId="2" borderId="2" xfId="0" applyFont="1" applyFill="1" applyBorder="1" applyAlignment="1" applyProtection="1">
      <alignment horizontal="center" vertical="top"/>
      <protection locked="0"/>
    </xf>
    <xf numFmtId="0" fontId="6" fillId="2" borderId="3" xfId="0" applyFont="1" applyFill="1" applyBorder="1" applyAlignment="1" applyProtection="1">
      <alignment horizontal="center" vertical="top"/>
      <protection locked="0"/>
    </xf>
    <xf numFmtId="0" fontId="10" fillId="0" borderId="0" xfId="0" applyFont="1" applyAlignment="1">
      <alignment vertical="top"/>
    </xf>
    <xf numFmtId="0" fontId="6" fillId="0" borderId="0" xfId="0" applyFont="1" applyAlignment="1">
      <alignment vertical="top"/>
    </xf>
    <xf numFmtId="0" fontId="11" fillId="0" borderId="0" xfId="0" applyFont="1" applyAlignment="1">
      <alignment vertical="top"/>
    </xf>
    <xf numFmtId="0" fontId="6" fillId="0" borderId="4" xfId="0" applyFont="1" applyBorder="1" applyAlignment="1">
      <alignment vertical="top"/>
    </xf>
    <xf numFmtId="0" fontId="6" fillId="0" borderId="5" xfId="0" applyFont="1" applyBorder="1" applyAlignment="1">
      <alignment vertical="top"/>
    </xf>
    <xf numFmtId="0" fontId="6" fillId="0" borderId="6" xfId="0" applyFont="1" applyBorder="1" applyAlignment="1">
      <alignment vertical="top"/>
    </xf>
    <xf numFmtId="0" fontId="6" fillId="4" borderId="7" xfId="0" applyFont="1" applyFill="1" applyBorder="1" applyAlignment="1">
      <alignment vertical="top"/>
    </xf>
    <xf numFmtId="0" fontId="6" fillId="0" borderId="8" xfId="0" applyFont="1" applyBorder="1" applyAlignment="1">
      <alignment vertical="top"/>
    </xf>
    <xf numFmtId="0" fontId="6" fillId="0" borderId="9" xfId="0" applyFont="1" applyBorder="1" applyAlignment="1">
      <alignment vertical="top"/>
    </xf>
    <xf numFmtId="164" fontId="6" fillId="3" borderId="8" xfId="0" applyNumberFormat="1" applyFont="1" applyFill="1" applyBorder="1" applyAlignment="1">
      <alignment vertical="top"/>
    </xf>
    <xf numFmtId="164" fontId="6" fillId="3" borderId="6" xfId="0" applyNumberFormat="1" applyFont="1" applyFill="1" applyBorder="1" applyAlignment="1">
      <alignment vertical="top"/>
    </xf>
    <xf numFmtId="165" fontId="6" fillId="3" borderId="6" xfId="0" applyNumberFormat="1" applyFont="1" applyFill="1" applyBorder="1" applyAlignment="1">
      <alignment vertical="top"/>
    </xf>
    <xf numFmtId="2" fontId="6" fillId="4" borderId="1" xfId="0" applyNumberFormat="1" applyFont="1" applyFill="1" applyBorder="1" applyAlignment="1">
      <alignment vertical="top"/>
    </xf>
    <xf numFmtId="164" fontId="6" fillId="3" borderId="9" xfId="0" applyNumberFormat="1" applyFont="1" applyFill="1" applyBorder="1" applyAlignment="1">
      <alignment vertical="top"/>
    </xf>
    <xf numFmtId="166" fontId="6" fillId="3" borderId="0" xfId="0" applyNumberFormat="1" applyFont="1" applyFill="1" applyAlignment="1">
      <alignment vertical="top"/>
    </xf>
    <xf numFmtId="165" fontId="6" fillId="3" borderId="0" xfId="0" applyNumberFormat="1" applyFont="1" applyFill="1" applyAlignment="1">
      <alignment vertical="top"/>
    </xf>
    <xf numFmtId="2" fontId="6" fillId="4" borderId="2" xfId="0" applyNumberFormat="1" applyFont="1" applyFill="1" applyBorder="1" applyAlignment="1">
      <alignment vertical="top"/>
    </xf>
    <xf numFmtId="0" fontId="6" fillId="0" borderId="10" xfId="0" applyFont="1" applyBorder="1" applyAlignment="1">
      <alignment vertical="top"/>
    </xf>
    <xf numFmtId="0" fontId="6" fillId="0" borderId="11" xfId="0" applyFont="1" applyBorder="1" applyAlignment="1">
      <alignment vertical="top"/>
    </xf>
    <xf numFmtId="164" fontId="6" fillId="3" borderId="10" xfId="0" applyNumberFormat="1" applyFont="1" applyFill="1" applyBorder="1" applyAlignment="1">
      <alignment vertical="top"/>
    </xf>
    <xf numFmtId="164" fontId="6" fillId="3" borderId="11" xfId="0" applyNumberFormat="1" applyFont="1" applyFill="1" applyBorder="1" applyAlignment="1">
      <alignment vertical="top"/>
    </xf>
    <xf numFmtId="165" fontId="6" fillId="3" borderId="11" xfId="0" applyNumberFormat="1" applyFont="1" applyFill="1" applyBorder="1" applyAlignment="1">
      <alignment vertical="top"/>
    </xf>
    <xf numFmtId="2" fontId="6" fillId="4" borderId="3" xfId="0" applyNumberFormat="1" applyFont="1" applyFill="1" applyBorder="1" applyAlignment="1">
      <alignment vertical="top"/>
    </xf>
    <xf numFmtId="0" fontId="12" fillId="0" borderId="0" xfId="0" applyFont="1" applyAlignment="1">
      <alignment vertical="top"/>
    </xf>
    <xf numFmtId="0" fontId="13" fillId="0" borderId="0" xfId="0" applyFont="1" applyAlignment="1">
      <alignment vertical="top"/>
    </xf>
    <xf numFmtId="0" fontId="6" fillId="0" borderId="16" xfId="0" applyFont="1" applyBorder="1" applyAlignment="1">
      <alignment vertical="top"/>
    </xf>
    <xf numFmtId="0" fontId="6" fillId="3" borderId="12" xfId="0" applyFont="1" applyFill="1" applyBorder="1" applyAlignment="1">
      <alignment vertical="top"/>
    </xf>
    <xf numFmtId="1" fontId="10" fillId="0" borderId="0" xfId="0" applyNumberFormat="1" applyFont="1" applyAlignment="1">
      <alignment vertical="top"/>
    </xf>
    <xf numFmtId="164" fontId="6" fillId="3" borderId="12" xfId="0" applyNumberFormat="1" applyFont="1" applyFill="1" applyBorder="1" applyAlignment="1">
      <alignment vertical="top"/>
    </xf>
    <xf numFmtId="1" fontId="13" fillId="0" borderId="0" xfId="0" applyNumberFormat="1" applyFont="1" applyAlignment="1">
      <alignment vertical="top"/>
    </xf>
    <xf numFmtId="0" fontId="14" fillId="0" borderId="0" xfId="0" applyFont="1" applyAlignment="1">
      <alignment vertical="top"/>
    </xf>
    <xf numFmtId="0" fontId="14" fillId="0" borderId="0" xfId="0" applyFont="1" applyAlignment="1">
      <alignment vertical="top" wrapText="1"/>
    </xf>
    <xf numFmtId="0" fontId="6" fillId="0" borderId="0" xfId="0" applyFont="1" applyAlignment="1">
      <alignment vertical="top" wrapText="1"/>
    </xf>
    <xf numFmtId="0" fontId="6" fillId="0" borderId="2" xfId="0" applyFont="1" applyBorder="1" applyAlignment="1">
      <alignment horizontal="center" vertical="top"/>
    </xf>
    <xf numFmtId="0" fontId="18" fillId="0" borderId="0" xfId="0" applyFont="1" applyAlignment="1">
      <alignment vertical="top"/>
    </xf>
    <xf numFmtId="0" fontId="19" fillId="0" borderId="0" xfId="0" applyFont="1" applyAlignment="1">
      <alignment vertical="top"/>
    </xf>
    <xf numFmtId="0" fontId="13" fillId="0" borderId="0" xfId="0" applyFont="1" applyAlignment="1">
      <alignment horizontal="right" vertical="top"/>
    </xf>
    <xf numFmtId="0" fontId="20" fillId="0" borderId="0" xfId="0" applyFont="1" applyAlignment="1">
      <alignment horizontal="left" vertical="top"/>
    </xf>
    <xf numFmtId="0" fontId="6" fillId="5" borderId="1" xfId="0" applyFont="1" applyFill="1" applyBorder="1" applyAlignment="1" applyProtection="1">
      <alignment horizontal="center" vertical="top" wrapText="1"/>
      <protection locked="0"/>
    </xf>
    <xf numFmtId="0" fontId="22" fillId="0" borderId="9" xfId="0" applyFont="1" applyBorder="1"/>
    <xf numFmtId="167" fontId="22" fillId="0" borderId="9" xfId="0" applyNumberFormat="1" applyFont="1" applyBorder="1" applyAlignment="1">
      <alignment horizontal="center" vertical="center"/>
    </xf>
    <xf numFmtId="167" fontId="22" fillId="0" borderId="13" xfId="0" applyNumberFormat="1" applyFont="1" applyBorder="1" applyAlignment="1">
      <alignment horizontal="center" vertical="center"/>
    </xf>
    <xf numFmtId="167" fontId="24" fillId="0" borderId="2" xfId="0" applyNumberFormat="1" applyFont="1" applyBorder="1" applyAlignment="1">
      <alignment horizontal="center" vertical="center"/>
    </xf>
    <xf numFmtId="0" fontId="22" fillId="0" borderId="10" xfId="0" applyFont="1" applyBorder="1"/>
    <xf numFmtId="167" fontId="22" fillId="0" borderId="10" xfId="0" applyNumberFormat="1" applyFont="1" applyBorder="1" applyAlignment="1">
      <alignment horizontal="center" vertical="center"/>
    </xf>
    <xf numFmtId="167" fontId="22" fillId="0" borderId="14" xfId="0" applyNumberFormat="1" applyFont="1" applyBorder="1" applyAlignment="1">
      <alignment horizontal="center" vertical="center"/>
    </xf>
    <xf numFmtId="167" fontId="24" fillId="0" borderId="3" xfId="0" applyNumberFormat="1" applyFont="1" applyBorder="1" applyAlignment="1">
      <alignment horizontal="center" vertical="center"/>
    </xf>
    <xf numFmtId="0" fontId="3" fillId="0" borderId="0" xfId="0" applyFont="1"/>
    <xf numFmtId="0" fontId="1" fillId="0" borderId="0" xfId="0" applyFont="1"/>
    <xf numFmtId="0" fontId="2" fillId="0" borderId="0" xfId="0" applyFont="1"/>
    <xf numFmtId="0" fontId="5" fillId="0" borderId="0" xfId="1" applyFont="1" applyProtection="1"/>
    <xf numFmtId="0" fontId="21" fillId="0" borderId="0" xfId="0" applyFont="1"/>
    <xf numFmtId="0" fontId="22" fillId="0" borderId="0" xfId="0" applyFont="1"/>
    <xf numFmtId="0" fontId="22" fillId="0" borderId="8" xfId="0" applyFont="1" applyBorder="1" applyAlignment="1">
      <alignment horizontal="center" vertical="center" wrapText="1"/>
    </xf>
    <xf numFmtId="0" fontId="22" fillId="0" borderId="7" xfId="0" applyFont="1" applyBorder="1" applyAlignment="1">
      <alignment horizontal="center" vertical="center" wrapText="1"/>
    </xf>
    <xf numFmtId="0" fontId="23" fillId="0" borderId="15" xfId="0" applyFont="1" applyBorder="1" applyAlignment="1">
      <alignment vertical="center"/>
    </xf>
    <xf numFmtId="167" fontId="15" fillId="0" borderId="2" xfId="0" applyNumberFormat="1" applyFont="1" applyBorder="1" applyAlignment="1">
      <alignment horizontal="center" vertical="center"/>
    </xf>
    <xf numFmtId="0" fontId="28" fillId="6" borderId="0" xfId="0" applyFont="1" applyFill="1"/>
    <xf numFmtId="0" fontId="26" fillId="6" borderId="0" xfId="0" applyFont="1" applyFill="1"/>
    <xf numFmtId="2" fontId="27" fillId="6" borderId="0" xfId="2" applyNumberFormat="1" applyFont="1" applyFill="1" applyBorder="1" applyAlignment="1" applyProtection="1">
      <alignment horizontal="right" vertical="top"/>
      <protection locked="0"/>
    </xf>
    <xf numFmtId="0" fontId="27" fillId="6" borderId="0" xfId="0" applyFont="1" applyFill="1" applyAlignment="1">
      <alignment vertical="top"/>
    </xf>
    <xf numFmtId="0" fontId="27" fillId="6" borderId="0" xfId="0" applyFont="1" applyFill="1"/>
    <xf numFmtId="2" fontId="27" fillId="6" borderId="0" xfId="2" applyNumberFormat="1" applyFont="1" applyFill="1" applyBorder="1" applyAlignment="1" applyProtection="1">
      <alignment horizontal="right"/>
    </xf>
    <xf numFmtId="0" fontId="27" fillId="6" borderId="0" xfId="0" applyFont="1" applyFill="1" applyAlignment="1">
      <alignment horizontal="center" vertical="center" wrapText="1"/>
    </xf>
    <xf numFmtId="2" fontId="27" fillId="6" borderId="0" xfId="2" applyNumberFormat="1" applyFont="1" applyFill="1" applyBorder="1" applyAlignment="1" applyProtection="1">
      <alignment vertical="center"/>
      <protection locked="0"/>
    </xf>
    <xf numFmtId="2" fontId="27" fillId="6" borderId="0" xfId="2" applyNumberFormat="1" applyFont="1" applyFill="1" applyBorder="1" applyAlignment="1" applyProtection="1">
      <alignment vertical="center"/>
    </xf>
    <xf numFmtId="0" fontId="27" fillId="6" borderId="0" xfId="0" applyFont="1" applyFill="1" applyAlignment="1">
      <alignment horizontal="center" vertical="center"/>
    </xf>
    <xf numFmtId="2" fontId="27" fillId="6" borderId="0" xfId="2" applyNumberFormat="1" applyFont="1" applyFill="1" applyBorder="1" applyAlignment="1" applyProtection="1">
      <alignment horizontal="center" vertical="center"/>
      <protection locked="0"/>
    </xf>
    <xf numFmtId="0" fontId="27" fillId="6" borderId="0" xfId="0" applyFont="1" applyFill="1" applyAlignment="1" applyProtection="1">
      <alignment horizontal="center" vertical="center"/>
      <protection locked="0"/>
    </xf>
    <xf numFmtId="2" fontId="27" fillId="6" borderId="0" xfId="0" applyNumberFormat="1" applyFont="1" applyFill="1" applyAlignment="1">
      <alignment horizontal="center" vertical="center"/>
    </xf>
    <xf numFmtId="2" fontId="27" fillId="6" borderId="0" xfId="2" applyNumberFormat="1" applyFont="1" applyFill="1" applyBorder="1" applyAlignment="1" applyProtection="1">
      <alignment horizontal="center" vertical="center"/>
    </xf>
    <xf numFmtId="0" fontId="12" fillId="0" borderId="0" xfId="0" applyFont="1" applyAlignment="1">
      <alignment horizontal="center" vertical="top" wrapText="1"/>
    </xf>
    <xf numFmtId="167" fontId="12" fillId="0" borderId="0" xfId="0" applyNumberFormat="1" applyFont="1" applyAlignment="1">
      <alignment vertical="top"/>
    </xf>
    <xf numFmtId="0" fontId="6" fillId="0" borderId="0" xfId="0" applyFont="1" applyAlignment="1">
      <alignment horizontal="left" vertical="top"/>
    </xf>
    <xf numFmtId="0" fontId="6" fillId="0" borderId="13" xfId="0" applyFont="1" applyBorder="1" applyAlignment="1">
      <alignment horizontal="left" vertical="top"/>
    </xf>
    <xf numFmtId="0" fontId="9" fillId="0" borderId="0" xfId="0" applyFont="1" applyAlignment="1">
      <alignment vertical="center"/>
    </xf>
    <xf numFmtId="0" fontId="6" fillId="0" borderId="0" xfId="0" applyFont="1" applyAlignment="1">
      <alignment horizontal="left" vertical="top" wrapText="1"/>
    </xf>
    <xf numFmtId="0" fontId="12" fillId="0" borderId="0" xfId="0" applyFont="1" applyAlignment="1">
      <alignment horizontal="left" vertical="top" wrapText="1"/>
    </xf>
    <xf numFmtId="0" fontId="16" fillId="0" borderId="0" xfId="0" applyFont="1" applyAlignment="1">
      <alignment horizontal="left" vertical="center" wrapText="1"/>
    </xf>
    <xf numFmtId="2" fontId="27" fillId="6" borderId="0" xfId="0" applyNumberFormat="1" applyFont="1" applyFill="1" applyAlignment="1">
      <alignment horizontal="center" vertical="center"/>
    </xf>
    <xf numFmtId="0" fontId="27" fillId="6" borderId="0" xfId="0" applyFont="1" applyFill="1" applyAlignment="1">
      <alignment horizontal="center" vertical="center"/>
    </xf>
    <xf numFmtId="0" fontId="2" fillId="0" borderId="0" xfId="0" applyFont="1" applyAlignment="1">
      <alignment horizontal="left" vertical="top" wrapText="1"/>
    </xf>
    <xf numFmtId="0" fontId="27" fillId="6" borderId="0" xfId="0" applyFont="1" applyFill="1" applyAlignment="1">
      <alignment horizontal="center" vertical="center" wrapText="1"/>
    </xf>
  </cellXfs>
  <cellStyles count="3">
    <cellStyle name="Hyperlink" xfId="1" builtinId="8"/>
    <cellStyle name="Normal" xfId="0" builtinId="0"/>
    <cellStyle name="Percent" xfId="2" builtinId="5"/>
  </cellStyles>
  <dxfs count="0"/>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3D69B"/>
      <rgbColor rgb="FF808080"/>
      <rgbColor rgb="FF9999FF"/>
      <rgbColor rgb="FF993366"/>
      <rgbColor rgb="FFFFFFCC"/>
      <rgbColor rgb="FFCCFFFF"/>
      <rgbColor rgb="FF660066"/>
      <rgbColor rgb="FFFF8080"/>
      <rgbColor rgb="FF0066CC"/>
      <rgbColor rgb="FFB7DEE8"/>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AA95"/>
      <rgbColor rgb="FFCC99FF"/>
      <rgbColor rgb="FFFCD5B5"/>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thema">
  <a:themeElements>
    <a:clrScheme name="Kantoor">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cloud.cepe.org/apps/files/files/129095?dir=/Chemicals%20Management%20%26%20Safety/ESRAG%20Task%20Force/SpERCs/1.%20Formulatio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http://www.ecetoc.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2"/>
  <sheetViews>
    <sheetView tabSelected="1" zoomScaleNormal="100" workbookViewId="0">
      <selection activeCell="B18" sqref="B18"/>
    </sheetView>
  </sheetViews>
  <sheetFormatPr defaultColWidth="8.5546875" defaultRowHeight="15.6" x14ac:dyDescent="0.3"/>
  <cols>
    <col min="1" max="1" width="9.21875" style="9" customWidth="1"/>
    <col min="2" max="2" width="5.77734375" style="9" customWidth="1"/>
    <col min="3" max="3" width="15.5546875" style="9" customWidth="1"/>
    <col min="4" max="5" width="34.6640625" style="9" customWidth="1"/>
    <col min="6" max="10" width="6.88671875" style="9" customWidth="1"/>
    <col min="11" max="16384" width="8.5546875" style="9"/>
  </cols>
  <sheetData>
    <row r="1" spans="2:10" s="12" customFormat="1" ht="141.6" customHeight="1" x14ac:dyDescent="0.3">
      <c r="B1" s="95" t="s">
        <v>89</v>
      </c>
      <c r="C1" s="95"/>
      <c r="D1" s="95"/>
      <c r="E1" s="95"/>
      <c r="F1" s="95"/>
      <c r="G1" s="95"/>
      <c r="H1" s="95"/>
      <c r="I1" s="95"/>
      <c r="J1" s="95"/>
    </row>
    <row r="2" spans="2:10" ht="22.2" customHeight="1" x14ac:dyDescent="0.3"/>
    <row r="3" spans="2:10" ht="95.4" customHeight="1" x14ac:dyDescent="0.3">
      <c r="B3" s="94" t="s">
        <v>123</v>
      </c>
      <c r="C3" s="94"/>
      <c r="D3" s="94"/>
      <c r="E3" s="94"/>
      <c r="F3" s="94"/>
      <c r="G3" s="94"/>
      <c r="H3" s="94"/>
      <c r="I3" s="94"/>
      <c r="J3" s="94"/>
    </row>
    <row r="5" spans="2:10" x14ac:dyDescent="0.3">
      <c r="B5" s="10" t="s">
        <v>64</v>
      </c>
    </row>
    <row r="6" spans="2:10" x14ac:dyDescent="0.3">
      <c r="B6" s="10"/>
    </row>
    <row r="7" spans="2:10" s="2" customFormat="1" x14ac:dyDescent="0.3">
      <c r="B7" s="1"/>
      <c r="C7" s="2" t="s">
        <v>93</v>
      </c>
      <c r="D7" s="3"/>
    </row>
    <row r="8" spans="2:10" s="2" customFormat="1" x14ac:dyDescent="0.3">
      <c r="B8" s="2" t="s">
        <v>56</v>
      </c>
      <c r="D8" s="3"/>
    </row>
    <row r="9" spans="2:10" s="2" customFormat="1" x14ac:dyDescent="0.3">
      <c r="B9" s="4"/>
      <c r="C9" s="2" t="s">
        <v>65</v>
      </c>
      <c r="D9" s="3"/>
    </row>
    <row r="10" spans="2:10" s="2" customFormat="1" x14ac:dyDescent="0.3">
      <c r="B10" s="5"/>
      <c r="C10" s="6" t="s">
        <v>66</v>
      </c>
      <c r="D10" s="3"/>
    </row>
    <row r="11" spans="2:10" s="2" customFormat="1" x14ac:dyDescent="0.3">
      <c r="B11" s="2" t="s">
        <v>67</v>
      </c>
      <c r="C11" s="7"/>
      <c r="D11" s="3"/>
    </row>
    <row r="12" spans="2:10" s="2" customFormat="1" x14ac:dyDescent="0.3">
      <c r="B12" s="8" t="s">
        <v>68</v>
      </c>
      <c r="C12" s="7"/>
      <c r="D12" s="3"/>
      <c r="E12" s="54" t="s">
        <v>92</v>
      </c>
    </row>
    <row r="13" spans="2:10" s="2" customFormat="1" x14ac:dyDescent="0.3">
      <c r="B13" s="2" t="s">
        <v>51</v>
      </c>
      <c r="C13" s="3"/>
      <c r="D13" s="3"/>
    </row>
    <row r="14" spans="2:10" s="2" customFormat="1" x14ac:dyDescent="0.3">
      <c r="C14" s="3"/>
      <c r="D14" s="3"/>
    </row>
    <row r="15" spans="2:10" s="2" customFormat="1" x14ac:dyDescent="0.3">
      <c r="B15" s="13" t="s">
        <v>69</v>
      </c>
      <c r="C15" s="3"/>
      <c r="D15" s="3"/>
    </row>
    <row r="16" spans="2:10" s="2" customFormat="1" ht="34.799999999999997" customHeight="1" x14ac:dyDescent="0.3">
      <c r="C16" s="94" t="s">
        <v>99</v>
      </c>
      <c r="D16" s="94"/>
      <c r="E16" s="94"/>
      <c r="F16" s="94"/>
      <c r="G16" s="94"/>
      <c r="H16" s="94"/>
      <c r="I16" s="94"/>
      <c r="J16" s="94"/>
    </row>
    <row r="17" spans="1:5" s="2" customFormat="1" x14ac:dyDescent="0.3">
      <c r="C17" s="14"/>
      <c r="D17" s="3"/>
    </row>
    <row r="18" spans="1:5" s="2" customFormat="1" x14ac:dyDescent="0.3">
      <c r="B18" s="9" t="s">
        <v>121</v>
      </c>
      <c r="C18" s="14"/>
      <c r="D18" s="3"/>
    </row>
    <row r="19" spans="1:5" s="2" customFormat="1" x14ac:dyDescent="0.3">
      <c r="C19" s="14"/>
      <c r="D19" s="3"/>
    </row>
    <row r="20" spans="1:5" x14ac:dyDescent="0.3">
      <c r="A20" s="2"/>
      <c r="B20" s="10" t="s">
        <v>45</v>
      </c>
    </row>
    <row r="21" spans="1:5" x14ac:dyDescent="0.3">
      <c r="C21" s="10" t="s">
        <v>46</v>
      </c>
      <c r="D21" s="10" t="s">
        <v>48</v>
      </c>
      <c r="E21" s="10" t="s">
        <v>47</v>
      </c>
    </row>
    <row r="22" spans="1:5" x14ac:dyDescent="0.3">
      <c r="C22" s="9" t="s">
        <v>49</v>
      </c>
      <c r="D22" s="9" t="s">
        <v>50</v>
      </c>
      <c r="E22" s="11">
        <v>46281</v>
      </c>
    </row>
  </sheetData>
  <sheetProtection algorithmName="SHA-512" hashValue="tZY1eJzv0xVcDHxGh0cvfv3EKZy0vSUX3vU9wWyC9UR9ibz4gHWPoik2yWsgHHRUGhp8vfL5zKPthsR4ZZQX3g==" saltValue="bR6CfZBDzn9svkSOJIJfRQ==" spinCount="100000" sheet="1" objects="1" scenarios="1" selectLockedCells="1" selectUnlockedCells="1"/>
  <mergeCells count="3">
    <mergeCell ref="B3:J3"/>
    <mergeCell ref="B1:J1"/>
    <mergeCell ref="C16:J16"/>
  </mergeCells>
  <hyperlinks>
    <hyperlink ref="B12" r:id="rId1" xr:uid="{A5460E5C-AB81-48E4-BBC4-BF705A199631}"/>
  </hyperlinks>
  <pageMargins left="0.7" right="0.7" top="0.75" bottom="0.75" header="0.511811023622047" footer="0.511811023622047"/>
  <pageSetup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7"/>
  <sheetViews>
    <sheetView workbookViewId="0">
      <pane ySplit="1" topLeftCell="A2" activePane="bottomLeft" state="frozen"/>
      <selection pane="bottomLeft" activeCell="N3" sqref="N3"/>
    </sheetView>
  </sheetViews>
  <sheetFormatPr defaultColWidth="8.5546875" defaultRowHeight="15.6" x14ac:dyDescent="0.3"/>
  <cols>
    <col min="1" max="2" width="13.77734375" style="18" customWidth="1"/>
    <col min="3" max="6" width="10.33203125" style="18" customWidth="1"/>
    <col min="7" max="8" width="11.88671875" style="18" customWidth="1"/>
    <col min="9" max="9" width="10.6640625" style="18" customWidth="1"/>
    <col min="10" max="10" width="13.6640625" style="18" customWidth="1"/>
    <col min="11" max="11" width="18.21875" style="18" customWidth="1"/>
    <col min="12" max="12" width="3.6640625" style="18" customWidth="1"/>
    <col min="13" max="13" width="8.88671875" style="18" customWidth="1"/>
    <col min="14" max="14" width="15.6640625" style="18" customWidth="1"/>
    <col min="15" max="15" width="10.33203125" style="18" customWidth="1"/>
    <col min="16" max="16" width="4" style="18" customWidth="1"/>
    <col min="17" max="17" width="74.77734375" style="18" customWidth="1"/>
    <col min="18" max="16384" width="8.5546875" style="18"/>
  </cols>
  <sheetData>
    <row r="1" spans="1:19" s="51" customFormat="1" ht="25.8" x14ac:dyDescent="0.3">
      <c r="A1" s="92" t="s">
        <v>94</v>
      </c>
      <c r="B1" s="92"/>
      <c r="C1" s="92"/>
      <c r="D1" s="92"/>
      <c r="E1" s="92"/>
      <c r="F1" s="92"/>
      <c r="G1" s="92"/>
      <c r="H1" s="92"/>
      <c r="I1" s="92"/>
      <c r="J1" s="92"/>
      <c r="K1" s="92"/>
      <c r="L1" s="92"/>
      <c r="M1" s="92"/>
      <c r="N1" s="92"/>
      <c r="O1" s="92"/>
      <c r="P1" s="92"/>
      <c r="Q1" s="92"/>
      <c r="S1" s="52"/>
    </row>
    <row r="3" spans="1:19" ht="78" x14ac:dyDescent="0.3">
      <c r="A3" s="17" t="s">
        <v>0</v>
      </c>
      <c r="B3" s="90" t="s">
        <v>80</v>
      </c>
      <c r="C3" s="90"/>
      <c r="D3" s="90"/>
      <c r="E3" s="90"/>
      <c r="F3" s="90"/>
      <c r="G3" s="90"/>
      <c r="H3" s="90"/>
      <c r="I3" s="90"/>
      <c r="J3" s="90"/>
      <c r="K3" s="90"/>
      <c r="L3" s="90"/>
      <c r="M3" s="91"/>
      <c r="N3" s="55" t="s">
        <v>33</v>
      </c>
      <c r="Q3" s="49" t="s">
        <v>116</v>
      </c>
    </row>
    <row r="4" spans="1:19" ht="31.2" x14ac:dyDescent="0.3">
      <c r="B4" s="90" t="s">
        <v>81</v>
      </c>
      <c r="C4" s="90"/>
      <c r="D4" s="90"/>
      <c r="E4" s="90"/>
      <c r="F4" s="90"/>
      <c r="G4" s="90"/>
      <c r="H4" s="90"/>
      <c r="I4" s="90"/>
      <c r="J4" s="90"/>
      <c r="K4" s="90"/>
      <c r="L4" s="90"/>
      <c r="M4" s="91"/>
      <c r="N4" s="50">
        <f>N5+N6</f>
        <v>150000</v>
      </c>
      <c r="O4" s="18" t="s">
        <v>57</v>
      </c>
      <c r="Q4" s="49" t="s">
        <v>90</v>
      </c>
    </row>
    <row r="5" spans="1:19" x14ac:dyDescent="0.3">
      <c r="C5" s="90" t="s">
        <v>82</v>
      </c>
      <c r="D5" s="90"/>
      <c r="E5" s="90"/>
      <c r="F5" s="90"/>
      <c r="G5" s="90"/>
      <c r="H5" s="90"/>
      <c r="I5" s="90"/>
      <c r="J5" s="90"/>
      <c r="K5" s="90"/>
      <c r="L5" s="90"/>
      <c r="M5" s="91"/>
      <c r="N5" s="15">
        <v>0</v>
      </c>
      <c r="O5" s="18" t="s">
        <v>57</v>
      </c>
    </row>
    <row r="6" spans="1:19" x14ac:dyDescent="0.3">
      <c r="C6" s="90" t="s">
        <v>83</v>
      </c>
      <c r="D6" s="90"/>
      <c r="E6" s="90"/>
      <c r="F6" s="90"/>
      <c r="G6" s="90"/>
      <c r="H6" s="90"/>
      <c r="I6" s="90"/>
      <c r="J6" s="90"/>
      <c r="K6" s="90"/>
      <c r="L6" s="90"/>
      <c r="M6" s="91"/>
      <c r="N6" s="15">
        <v>150000</v>
      </c>
      <c r="O6" s="18" t="s">
        <v>57</v>
      </c>
      <c r="Q6" s="18" t="s">
        <v>98</v>
      </c>
      <c r="R6" s="19"/>
    </row>
    <row r="7" spans="1:19" x14ac:dyDescent="0.3">
      <c r="B7" s="90" t="s">
        <v>84</v>
      </c>
      <c r="C7" s="90"/>
      <c r="D7" s="90"/>
      <c r="E7" s="90"/>
      <c r="F7" s="90"/>
      <c r="G7" s="90"/>
      <c r="H7" s="90"/>
      <c r="I7" s="90"/>
      <c r="J7" s="90"/>
      <c r="K7" s="90"/>
      <c r="L7" s="90"/>
      <c r="M7" s="91"/>
      <c r="N7" s="15">
        <v>0</v>
      </c>
      <c r="O7" s="18" t="s">
        <v>57</v>
      </c>
    </row>
    <row r="8" spans="1:19" x14ac:dyDescent="0.3">
      <c r="B8" s="90" t="s">
        <v>85</v>
      </c>
      <c r="C8" s="90"/>
      <c r="D8" s="90"/>
      <c r="E8" s="90"/>
      <c r="F8" s="90"/>
      <c r="G8" s="90"/>
      <c r="H8" s="90"/>
      <c r="I8" s="90"/>
      <c r="J8" s="90"/>
      <c r="K8" s="90"/>
      <c r="L8" s="90"/>
      <c r="M8" s="91"/>
      <c r="N8" s="15">
        <v>2500</v>
      </c>
      <c r="O8" s="18" t="s">
        <v>57</v>
      </c>
      <c r="Q8" s="18" t="s">
        <v>59</v>
      </c>
    </row>
    <row r="9" spans="1:19" ht="31.2" x14ac:dyDescent="0.3">
      <c r="B9" s="90" t="s">
        <v>86</v>
      </c>
      <c r="C9" s="90"/>
      <c r="D9" s="90"/>
      <c r="E9" s="90"/>
      <c r="F9" s="90"/>
      <c r="G9" s="90"/>
      <c r="H9" s="90"/>
      <c r="I9" s="90"/>
      <c r="J9" s="90"/>
      <c r="K9" s="90"/>
      <c r="L9" s="90"/>
      <c r="M9" s="91"/>
      <c r="N9" s="15">
        <v>2500</v>
      </c>
      <c r="O9" s="18" t="s">
        <v>57</v>
      </c>
      <c r="Q9" s="49" t="s">
        <v>91</v>
      </c>
      <c r="R9" s="19"/>
    </row>
    <row r="10" spans="1:19" x14ac:dyDescent="0.3">
      <c r="F10" s="90" t="s">
        <v>58</v>
      </c>
      <c r="G10" s="90"/>
      <c r="H10" s="90"/>
      <c r="I10" s="90"/>
      <c r="J10" s="90"/>
      <c r="K10" s="90"/>
      <c r="L10" s="90"/>
      <c r="M10" s="91"/>
      <c r="N10" s="15">
        <v>35</v>
      </c>
      <c r="O10" s="18" t="s">
        <v>2</v>
      </c>
      <c r="Q10" s="18" t="s">
        <v>60</v>
      </c>
    </row>
    <row r="11" spans="1:19" x14ac:dyDescent="0.3">
      <c r="B11" s="90" t="s">
        <v>87</v>
      </c>
      <c r="C11" s="90"/>
      <c r="D11" s="90"/>
      <c r="E11" s="90"/>
      <c r="F11" s="90"/>
      <c r="G11" s="90"/>
      <c r="H11" s="90"/>
      <c r="I11" s="90"/>
      <c r="J11" s="90"/>
      <c r="K11" s="90"/>
      <c r="L11" s="90"/>
      <c r="M11" s="91"/>
      <c r="N11" s="15">
        <v>0</v>
      </c>
      <c r="O11" s="18" t="s">
        <v>57</v>
      </c>
    </row>
    <row r="12" spans="1:19" x14ac:dyDescent="0.3">
      <c r="B12" s="90" t="s">
        <v>88</v>
      </c>
      <c r="C12" s="90"/>
      <c r="D12" s="90"/>
      <c r="E12" s="90"/>
      <c r="F12" s="90"/>
      <c r="G12" s="90"/>
      <c r="H12" s="90"/>
      <c r="I12" s="90"/>
      <c r="J12" s="90"/>
      <c r="K12" s="90"/>
      <c r="L12" s="90"/>
      <c r="M12" s="91"/>
      <c r="N12" s="15">
        <v>0</v>
      </c>
      <c r="O12" s="18" t="s">
        <v>57</v>
      </c>
    </row>
    <row r="13" spans="1:19" x14ac:dyDescent="0.3">
      <c r="F13" s="90" t="s">
        <v>96</v>
      </c>
      <c r="G13" s="90"/>
      <c r="H13" s="90"/>
      <c r="I13" s="90"/>
      <c r="J13" s="90"/>
      <c r="K13" s="90"/>
      <c r="L13" s="90"/>
      <c r="M13" s="91"/>
      <c r="N13" s="16">
        <v>60</v>
      </c>
      <c r="O13" s="18" t="s">
        <v>2</v>
      </c>
      <c r="Q13" s="18" t="s">
        <v>61</v>
      </c>
      <c r="R13" s="19"/>
    </row>
    <row r="15" spans="1:19" ht="23.4" customHeight="1" thickBot="1" x14ac:dyDescent="0.35">
      <c r="A15" s="17" t="s">
        <v>70</v>
      </c>
      <c r="R15" s="19"/>
    </row>
    <row r="16" spans="1:19" ht="47.4" thickBot="1" x14ac:dyDescent="0.35">
      <c r="B16" s="20"/>
      <c r="C16" s="20" t="s">
        <v>3</v>
      </c>
      <c r="D16" s="21"/>
      <c r="E16" s="21"/>
      <c r="F16" s="21"/>
      <c r="G16" s="22" t="s">
        <v>4</v>
      </c>
      <c r="H16" s="22" t="s">
        <v>5</v>
      </c>
      <c r="I16" s="22" t="s">
        <v>6</v>
      </c>
      <c r="J16" s="23" t="s">
        <v>7</v>
      </c>
      <c r="K16" s="88" t="str">
        <f>"SPM WWT Emission Factor "&amp;N3</f>
        <v>SPM WWT Emission Factor Latvia</v>
      </c>
      <c r="Q16" s="49" t="s">
        <v>122</v>
      </c>
      <c r="R16" s="19"/>
    </row>
    <row r="17" spans="1:15" x14ac:dyDescent="0.3">
      <c r="B17" s="24" t="s">
        <v>8</v>
      </c>
      <c r="C17" s="25" t="s">
        <v>71</v>
      </c>
      <c r="G17" s="26">
        <v>5.0000000000000002E-5</v>
      </c>
      <c r="H17" s="27">
        <f>0.00001*K17</f>
        <v>3.5580000000000005E-6</v>
      </c>
      <c r="I17" s="28">
        <v>0</v>
      </c>
      <c r="J17" s="29" t="s">
        <v>9</v>
      </c>
      <c r="K17" s="89">
        <f>VLOOKUP(N3,'WWT Efficiency'!A9:D36,4,0)</f>
        <v>0.35580000000000001</v>
      </c>
    </row>
    <row r="18" spans="1:15" x14ac:dyDescent="0.3">
      <c r="B18" s="25" t="s">
        <v>10</v>
      </c>
      <c r="C18" s="25" t="s">
        <v>72</v>
      </c>
      <c r="G18" s="30">
        <v>5.0000000000000002E-5</v>
      </c>
      <c r="H18" s="31">
        <f>0.0005*K17</f>
        <v>1.7790000000000001E-4</v>
      </c>
      <c r="I18" s="32">
        <v>0</v>
      </c>
      <c r="J18" s="33" t="s">
        <v>9</v>
      </c>
      <c r="K18" s="19"/>
    </row>
    <row r="19" spans="1:15" x14ac:dyDescent="0.3">
      <c r="B19" s="34" t="s">
        <v>11</v>
      </c>
      <c r="C19" s="34" t="s">
        <v>12</v>
      </c>
      <c r="D19" s="35"/>
      <c r="E19" s="35"/>
      <c r="F19" s="35"/>
      <c r="G19" s="36">
        <v>5.0000000000000002E-5</v>
      </c>
      <c r="H19" s="37">
        <f>0.00001*K17</f>
        <v>3.5580000000000005E-6</v>
      </c>
      <c r="I19" s="38">
        <v>0</v>
      </c>
      <c r="J19" s="39" t="s">
        <v>9</v>
      </c>
      <c r="K19" s="40"/>
    </row>
    <row r="21" spans="1:15" x14ac:dyDescent="0.3">
      <c r="A21" s="41" t="s">
        <v>13</v>
      </c>
    </row>
    <row r="23" spans="1:15" ht="43.8" customHeight="1" x14ac:dyDescent="0.3">
      <c r="A23" s="17" t="s">
        <v>74</v>
      </c>
      <c r="C23" s="93" t="s">
        <v>73</v>
      </c>
      <c r="D23" s="93"/>
      <c r="E23" s="93"/>
      <c r="F23" s="93"/>
      <c r="G23" s="93"/>
      <c r="H23" s="93"/>
      <c r="I23" s="93"/>
      <c r="J23" s="93"/>
      <c r="K23" s="93"/>
      <c r="L23" s="93"/>
    </row>
    <row r="24" spans="1:15" x14ac:dyDescent="0.3">
      <c r="C24" s="90" t="s">
        <v>77</v>
      </c>
      <c r="D24" s="90"/>
      <c r="E24" s="90"/>
      <c r="F24" s="90"/>
      <c r="G24" s="90"/>
      <c r="H24" s="90"/>
      <c r="I24" s="90"/>
      <c r="J24" s="90"/>
      <c r="K24" s="90"/>
      <c r="L24" s="42"/>
      <c r="M24" s="43">
        <f>(G17+G18)/2+N5/(N5+N6)*H17+N6/(N5+N6)*H18</f>
        <v>2.2790000000000001E-4</v>
      </c>
    </row>
    <row r="25" spans="1:15" x14ac:dyDescent="0.3">
      <c r="M25" s="44">
        <f>N7*1000*M24</f>
        <v>0</v>
      </c>
      <c r="N25" s="17" t="s">
        <v>14</v>
      </c>
      <c r="O25" s="17" t="s">
        <v>15</v>
      </c>
    </row>
    <row r="27" spans="1:15" x14ac:dyDescent="0.3">
      <c r="A27" s="17" t="s">
        <v>75</v>
      </c>
      <c r="C27" s="18" t="s">
        <v>76</v>
      </c>
      <c r="M27" s="45">
        <f>(G18+H18)</f>
        <v>2.2790000000000001E-4</v>
      </c>
    </row>
    <row r="28" spans="1:15" x14ac:dyDescent="0.3">
      <c r="M28" s="44">
        <f>N6*1000*M27*N9/N6*N10*0.01</f>
        <v>199.41249999999999</v>
      </c>
      <c r="N28" s="17" t="s">
        <v>14</v>
      </c>
      <c r="O28" s="17" t="s">
        <v>15</v>
      </c>
    </row>
    <row r="30" spans="1:15" x14ac:dyDescent="0.3">
      <c r="A30" s="17" t="s">
        <v>97</v>
      </c>
      <c r="B30" s="17"/>
      <c r="C30" s="18" t="s">
        <v>78</v>
      </c>
      <c r="M30" s="45">
        <f>(G17+H17)</f>
        <v>5.3558000000000005E-5</v>
      </c>
    </row>
    <row r="31" spans="1:15" x14ac:dyDescent="0.3">
      <c r="M31" s="44">
        <f>N11*1000*M30</f>
        <v>0</v>
      </c>
      <c r="N31" s="17" t="s">
        <v>14</v>
      </c>
      <c r="O31" s="17" t="s">
        <v>15</v>
      </c>
    </row>
    <row r="33" spans="1:18" x14ac:dyDescent="0.3">
      <c r="A33" s="17" t="s">
        <v>12</v>
      </c>
      <c r="C33" s="18" t="s">
        <v>79</v>
      </c>
      <c r="M33" s="45">
        <f>(G19+H19)</f>
        <v>5.3558000000000005E-5</v>
      </c>
    </row>
    <row r="34" spans="1:18" x14ac:dyDescent="0.3">
      <c r="M34" s="44">
        <f>N12*1000*M33*N13/100</f>
        <v>0</v>
      </c>
      <c r="N34" s="17" t="s">
        <v>14</v>
      </c>
      <c r="O34" s="17" t="s">
        <v>15</v>
      </c>
    </row>
    <row r="36" spans="1:18" ht="31.2" x14ac:dyDescent="0.3">
      <c r="L36" s="53" t="s">
        <v>16</v>
      </c>
      <c r="M36" s="46">
        <f>M25+M28+M31+M34</f>
        <v>199.41249999999999</v>
      </c>
      <c r="N36" s="41" t="s">
        <v>14</v>
      </c>
      <c r="O36" s="41" t="s">
        <v>15</v>
      </c>
      <c r="P36" s="47"/>
      <c r="Q36" s="48" t="s">
        <v>62</v>
      </c>
    </row>
    <row r="37" spans="1:18" ht="67.2" customHeight="1" x14ac:dyDescent="0.3">
      <c r="Q37" s="48" t="s">
        <v>63</v>
      </c>
      <c r="R37" s="19"/>
    </row>
  </sheetData>
  <sheetProtection algorithmName="SHA-512" hashValue="LfQX3tY30Zu32D2IdaeAlReA40SRCGo5eewywHd2kCBGtJ0GV5dkUKhXg5NLLMXDrRQmZXuKBT3o5nbaB0rgGw==" saltValue="atuqeyBUMoF1/11IIATtAg==" spinCount="100000" sheet="1" formatColumns="0" selectLockedCells="1"/>
  <mergeCells count="14">
    <mergeCell ref="B11:M11"/>
    <mergeCell ref="B12:M12"/>
    <mergeCell ref="F13:M13"/>
    <mergeCell ref="C24:K24"/>
    <mergeCell ref="A1:Q1"/>
    <mergeCell ref="C23:L23"/>
    <mergeCell ref="B3:M3"/>
    <mergeCell ref="B4:M4"/>
    <mergeCell ref="C5:M5"/>
    <mergeCell ref="C6:M6"/>
    <mergeCell ref="B7:M7"/>
    <mergeCell ref="B8:M8"/>
    <mergeCell ref="B9:M9"/>
    <mergeCell ref="F10:M10"/>
  </mergeCells>
  <pageMargins left="0.7" right="0.7" top="0.75" bottom="0.75" header="0.511811023622047" footer="0.511811023622047"/>
  <pageSetup orientation="portrait" horizontalDpi="300" verticalDpi="300" r:id="rId1"/>
  <extLst>
    <ext xmlns:x14="http://schemas.microsoft.com/office/spreadsheetml/2009/9/main" uri="{CCE6A557-97BC-4b89-ADB6-D9C93CAAB3DF}">
      <x14:dataValidations xmlns:xm="http://schemas.microsoft.com/office/excel/2006/main" count="1">
        <x14:dataValidation type="list" operator="equal" allowBlank="1" showErrorMessage="1" promptTitle="Select Country Here" xr:uid="{00000000-0002-0000-0100-000000000000}">
          <x14:formula1>
            <xm:f>'WWT Efficiency'!$A$9:$A$36</xm:f>
          </x14:formula1>
          <xm:sqref>N3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37"/>
  <sheetViews>
    <sheetView workbookViewId="0">
      <selection activeCell="H10" sqref="H10"/>
    </sheetView>
  </sheetViews>
  <sheetFormatPr defaultColWidth="8.5546875" defaultRowHeight="14.4" x14ac:dyDescent="0.3"/>
  <cols>
    <col min="1" max="1" width="19.109375" customWidth="1"/>
    <col min="2" max="4" width="13.5546875" customWidth="1"/>
    <col min="8" max="8" width="36.5546875" customWidth="1"/>
    <col min="9" max="14" width="12.88671875" customWidth="1"/>
  </cols>
  <sheetData>
    <row r="1" spans="1:15" ht="23.4" x14ac:dyDescent="0.45">
      <c r="A1" s="65" t="s">
        <v>95</v>
      </c>
      <c r="B1" s="65"/>
    </row>
    <row r="2" spans="1:15" s="66" customFormat="1" ht="36" customHeight="1" x14ac:dyDescent="0.3">
      <c r="A2" s="98" t="s">
        <v>52</v>
      </c>
      <c r="B2" s="98"/>
      <c r="C2" s="98"/>
      <c r="D2" s="98"/>
      <c r="E2" s="98"/>
      <c r="F2" s="98"/>
      <c r="G2" s="98"/>
      <c r="H2" s="98"/>
      <c r="I2" s="98"/>
      <c r="J2" s="98"/>
      <c r="K2" s="98"/>
    </row>
    <row r="3" spans="1:15" s="66" customFormat="1" ht="37.200000000000003" customHeight="1" x14ac:dyDescent="0.3">
      <c r="A3" s="98" t="s">
        <v>53</v>
      </c>
      <c r="B3" s="98"/>
      <c r="C3" s="98"/>
      <c r="D3" s="98"/>
      <c r="E3" s="98"/>
      <c r="F3" s="98"/>
      <c r="G3" s="98"/>
      <c r="H3" s="98"/>
      <c r="I3" s="98"/>
      <c r="J3" s="98"/>
      <c r="K3" s="98"/>
    </row>
    <row r="4" spans="1:15" s="66" customFormat="1" ht="15.6" x14ac:dyDescent="0.3">
      <c r="A4" s="67" t="s">
        <v>54</v>
      </c>
    </row>
    <row r="5" spans="1:15" s="66" customFormat="1" ht="15.6" x14ac:dyDescent="0.3">
      <c r="A5" s="66" t="s">
        <v>55</v>
      </c>
    </row>
    <row r="6" spans="1:15" s="66" customFormat="1" ht="15.6" x14ac:dyDescent="0.3"/>
    <row r="7" spans="1:15" s="66" customFormat="1" ht="16.2" thickBot="1" x14ac:dyDescent="0.35">
      <c r="A7" s="68"/>
      <c r="B7" s="68" t="s">
        <v>100</v>
      </c>
      <c r="C7" s="68"/>
      <c r="D7" s="68"/>
    </row>
    <row r="8" spans="1:15" ht="31.8" thickBot="1" x14ac:dyDescent="0.35">
      <c r="A8" s="69"/>
      <c r="B8" s="70" t="s">
        <v>17</v>
      </c>
      <c r="C8" s="71" t="s">
        <v>18</v>
      </c>
      <c r="D8" s="72" t="s">
        <v>124</v>
      </c>
      <c r="G8" s="74"/>
      <c r="H8" s="75" t="s">
        <v>117</v>
      </c>
      <c r="I8" s="74"/>
      <c r="J8" s="74"/>
      <c r="K8" s="74"/>
      <c r="L8" s="74"/>
      <c r="M8" s="74"/>
      <c r="N8" s="74"/>
      <c r="O8" s="74"/>
    </row>
    <row r="9" spans="1:15" ht="15.6" x14ac:dyDescent="0.3">
      <c r="A9" s="69" t="s">
        <v>120</v>
      </c>
      <c r="B9" s="70"/>
      <c r="C9" s="71"/>
      <c r="D9" s="73">
        <f>M20/100</f>
        <v>0.57836518259000003</v>
      </c>
      <c r="G9" s="74"/>
      <c r="H9" s="75" t="s">
        <v>118</v>
      </c>
      <c r="I9" s="74"/>
      <c r="J9" s="74"/>
      <c r="K9" s="74"/>
      <c r="L9" s="74"/>
      <c r="M9" s="74"/>
      <c r="N9" s="74"/>
      <c r="O9" s="74"/>
    </row>
    <row r="10" spans="1:15" ht="15.6" x14ac:dyDescent="0.3">
      <c r="A10" s="56" t="s">
        <v>19</v>
      </c>
      <c r="B10" s="57">
        <v>8.9999999999999993E-3</v>
      </c>
      <c r="C10" s="58">
        <v>0.443</v>
      </c>
      <c r="D10" s="59">
        <f t="shared" ref="D10:D36" si="0">B10+C10</f>
        <v>0.45200000000000001</v>
      </c>
      <c r="E10" s="64"/>
      <c r="G10" s="74"/>
      <c r="H10" s="76">
        <v>51.41</v>
      </c>
      <c r="I10" s="77" t="s">
        <v>101</v>
      </c>
      <c r="J10" s="78"/>
      <c r="K10" s="78"/>
      <c r="L10" s="78"/>
      <c r="M10" s="78"/>
      <c r="N10" s="78"/>
      <c r="O10" s="74"/>
    </row>
    <row r="11" spans="1:15" ht="15.6" x14ac:dyDescent="0.3">
      <c r="A11" s="56" t="s">
        <v>20</v>
      </c>
      <c r="B11" s="57">
        <v>3.1699999999999999E-2</v>
      </c>
      <c r="C11" s="58">
        <v>0.23960000000000001</v>
      </c>
      <c r="D11" s="59">
        <f t="shared" si="0"/>
        <v>0.27129999999999999</v>
      </c>
      <c r="G11" s="74"/>
      <c r="H11" s="79">
        <f>100-H10</f>
        <v>48.59</v>
      </c>
      <c r="I11" s="78" t="s">
        <v>102</v>
      </c>
      <c r="J11" s="78"/>
      <c r="K11" s="78"/>
      <c r="L11" s="78"/>
      <c r="M11" s="78"/>
      <c r="N11" s="78"/>
      <c r="O11" s="74"/>
    </row>
    <row r="12" spans="1:15" ht="15.6" x14ac:dyDescent="0.3">
      <c r="A12" s="56" t="s">
        <v>21</v>
      </c>
      <c r="B12" s="57">
        <v>9.7000000000000003E-2</v>
      </c>
      <c r="C12" s="58">
        <v>0.80300000000000005</v>
      </c>
      <c r="D12" s="59">
        <f t="shared" si="0"/>
        <v>0.9</v>
      </c>
      <c r="G12" s="74"/>
      <c r="H12" s="75" t="s">
        <v>119</v>
      </c>
      <c r="I12" s="78"/>
      <c r="J12" s="78"/>
      <c r="K12" s="78"/>
      <c r="L12" s="78"/>
      <c r="M12" s="78"/>
      <c r="N12" s="78"/>
      <c r="O12" s="74"/>
    </row>
    <row r="13" spans="1:15" ht="28.8" x14ac:dyDescent="0.3">
      <c r="A13" s="56" t="s">
        <v>22</v>
      </c>
      <c r="B13" s="57">
        <v>0.18870000000000001</v>
      </c>
      <c r="C13" s="58">
        <v>0.3977</v>
      </c>
      <c r="D13" s="59">
        <f t="shared" si="0"/>
        <v>0.58640000000000003</v>
      </c>
      <c r="G13" s="74"/>
      <c r="H13" s="78" t="s">
        <v>103</v>
      </c>
      <c r="I13" s="99" t="s">
        <v>104</v>
      </c>
      <c r="J13" s="99"/>
      <c r="K13" s="80" t="s">
        <v>105</v>
      </c>
      <c r="L13" s="80" t="s">
        <v>106</v>
      </c>
      <c r="M13" s="80" t="s">
        <v>107</v>
      </c>
      <c r="N13" s="80" t="s">
        <v>108</v>
      </c>
      <c r="O13" s="74"/>
    </row>
    <row r="14" spans="1:15" ht="15.6" x14ac:dyDescent="0.3">
      <c r="A14" s="56" t="s">
        <v>23</v>
      </c>
      <c r="B14" s="57">
        <v>0.17199999999999999</v>
      </c>
      <c r="C14" s="58">
        <v>0.622</v>
      </c>
      <c r="D14" s="59">
        <f t="shared" si="0"/>
        <v>0.79400000000000004</v>
      </c>
      <c r="G14" s="74"/>
      <c r="H14" s="78" t="s">
        <v>109</v>
      </c>
      <c r="I14" s="81">
        <v>100</v>
      </c>
      <c r="J14" s="82"/>
      <c r="K14" s="97" t="s">
        <v>103</v>
      </c>
      <c r="L14" s="97"/>
      <c r="M14" s="97"/>
      <c r="N14" s="97"/>
      <c r="O14" s="74"/>
    </row>
    <row r="15" spans="1:15" ht="15.6" x14ac:dyDescent="0.3">
      <c r="A15" s="56" t="s">
        <v>24</v>
      </c>
      <c r="B15" s="57">
        <v>0.16300000000000001</v>
      </c>
      <c r="C15" s="58">
        <v>0.66900000000000004</v>
      </c>
      <c r="D15" s="59">
        <f t="shared" si="0"/>
        <v>0.83200000000000007</v>
      </c>
      <c r="G15" s="74"/>
      <c r="H15" s="78" t="s">
        <v>110</v>
      </c>
      <c r="I15" s="74"/>
      <c r="J15" s="84">
        <v>1.23</v>
      </c>
      <c r="K15" s="85">
        <v>80.5</v>
      </c>
      <c r="L15" s="86">
        <f>J15*K15/100</f>
        <v>0.99014999999999997</v>
      </c>
      <c r="M15" s="86">
        <f>J15-L15</f>
        <v>0.23985000000000001</v>
      </c>
      <c r="N15" s="86">
        <f>L15*H10/100</f>
        <v>0.50903611500000001</v>
      </c>
      <c r="O15" s="74"/>
    </row>
    <row r="16" spans="1:15" ht="15.6" x14ac:dyDescent="0.3">
      <c r="A16" s="56" t="s">
        <v>25</v>
      </c>
      <c r="B16" s="57">
        <v>1.14E-2</v>
      </c>
      <c r="C16" s="58">
        <v>0.85540000000000005</v>
      </c>
      <c r="D16" s="59">
        <f t="shared" si="0"/>
        <v>0.86680000000000001</v>
      </c>
      <c r="G16" s="74"/>
      <c r="H16" s="78" t="s">
        <v>111</v>
      </c>
      <c r="I16" s="87">
        <f>SUM(J15:J17)</f>
        <v>88.009999999999991</v>
      </c>
      <c r="J16" s="84">
        <v>17.760000000000002</v>
      </c>
      <c r="K16" s="85">
        <v>97.5</v>
      </c>
      <c r="L16" s="86">
        <f t="shared" ref="L16:L17" si="1">J16*K16/100</f>
        <v>17.316000000000003</v>
      </c>
      <c r="M16" s="86">
        <f t="shared" ref="M16:M17" si="2">J16-L16</f>
        <v>0.44399999999999906</v>
      </c>
      <c r="N16" s="86">
        <f>L16*H10/100</f>
        <v>8.9021556000000004</v>
      </c>
      <c r="O16" s="74"/>
    </row>
    <row r="17" spans="1:15" ht="15.6" x14ac:dyDescent="0.3">
      <c r="A17" s="56" t="s">
        <v>26</v>
      </c>
      <c r="B17" s="57">
        <v>0.128</v>
      </c>
      <c r="C17" s="58">
        <v>0.81</v>
      </c>
      <c r="D17" s="59">
        <f t="shared" si="0"/>
        <v>0.93800000000000006</v>
      </c>
      <c r="G17" s="74"/>
      <c r="H17" s="78" t="s">
        <v>112</v>
      </c>
      <c r="I17" s="82"/>
      <c r="J17" s="84">
        <v>69.02</v>
      </c>
      <c r="K17" s="85">
        <v>99.2</v>
      </c>
      <c r="L17" s="86">
        <f t="shared" si="1"/>
        <v>68.467839999999995</v>
      </c>
      <c r="M17" s="86">
        <f t="shared" si="2"/>
        <v>0.55216000000000065</v>
      </c>
      <c r="N17" s="86">
        <f>L17*H10/100</f>
        <v>35.199316543999991</v>
      </c>
      <c r="O17" s="74"/>
    </row>
    <row r="18" spans="1:15" ht="15.6" x14ac:dyDescent="0.3">
      <c r="A18" s="56" t="s">
        <v>1</v>
      </c>
      <c r="B18" s="57">
        <v>1.0699999999999999E-2</v>
      </c>
      <c r="C18" s="58">
        <v>0.97170000000000001</v>
      </c>
      <c r="D18" s="59">
        <f t="shared" si="0"/>
        <v>0.98240000000000005</v>
      </c>
      <c r="G18" s="74"/>
      <c r="H18" s="78" t="s">
        <v>113</v>
      </c>
      <c r="I18" s="87">
        <f>I14-I16</f>
        <v>11.990000000000009</v>
      </c>
      <c r="J18" s="86"/>
      <c r="K18" s="83">
        <v>0</v>
      </c>
      <c r="L18" s="83">
        <v>0</v>
      </c>
      <c r="M18" s="86">
        <f>I18</f>
        <v>11.990000000000009</v>
      </c>
      <c r="N18" s="83">
        <v>0</v>
      </c>
      <c r="O18" s="74"/>
    </row>
    <row r="19" spans="1:15" ht="15.6" x14ac:dyDescent="0.3">
      <c r="A19" s="56" t="s">
        <v>27</v>
      </c>
      <c r="B19" s="57">
        <v>1.4999999999999999E-2</v>
      </c>
      <c r="C19" s="58">
        <v>0.86099999999999999</v>
      </c>
      <c r="D19" s="59">
        <f t="shared" si="0"/>
        <v>0.876</v>
      </c>
      <c r="G19" s="74"/>
      <c r="H19" s="78" t="s">
        <v>114</v>
      </c>
      <c r="I19" s="86"/>
      <c r="J19" s="86"/>
      <c r="K19" s="83"/>
      <c r="L19" s="86">
        <f>SUM(L15:L17)</f>
        <v>86.773989999999998</v>
      </c>
      <c r="M19" s="86">
        <f>SUM(M15:M18)</f>
        <v>13.226010000000009</v>
      </c>
      <c r="N19" s="86">
        <f>SUM(N15:N18)</f>
        <v>44.610508258999992</v>
      </c>
      <c r="O19" s="74"/>
    </row>
    <row r="20" spans="1:15" ht="15.6" x14ac:dyDescent="0.3">
      <c r="A20" s="56" t="s">
        <v>28</v>
      </c>
      <c r="B20" s="57">
        <v>1.54E-2</v>
      </c>
      <c r="C20" s="58">
        <v>0.1794</v>
      </c>
      <c r="D20" s="59">
        <f t="shared" si="0"/>
        <v>0.1948</v>
      </c>
      <c r="G20" s="74"/>
      <c r="H20" s="78" t="s">
        <v>115</v>
      </c>
      <c r="I20" s="86"/>
      <c r="J20" s="86"/>
      <c r="K20" s="83"/>
      <c r="L20" s="83"/>
      <c r="M20" s="96">
        <f>SUM(M19:N19)</f>
        <v>57.836518259000002</v>
      </c>
      <c r="N20" s="97"/>
      <c r="O20" s="74"/>
    </row>
    <row r="21" spans="1:15" ht="15.6" x14ac:dyDescent="0.3">
      <c r="A21" s="56" t="s">
        <v>29</v>
      </c>
      <c r="B21" s="57">
        <v>5.9700000000000003E-2</v>
      </c>
      <c r="C21" s="58">
        <v>0.2326</v>
      </c>
      <c r="D21" s="59">
        <f t="shared" si="0"/>
        <v>0.2923</v>
      </c>
      <c r="G21" s="74"/>
      <c r="H21" s="74"/>
      <c r="I21" s="74"/>
      <c r="J21" s="74"/>
      <c r="K21" s="74"/>
      <c r="L21" s="74"/>
      <c r="M21" s="74"/>
      <c r="N21" s="74"/>
      <c r="O21" s="74"/>
    </row>
    <row r="22" spans="1:15" ht="15.6" x14ac:dyDescent="0.3">
      <c r="A22" s="56" t="s">
        <v>30</v>
      </c>
      <c r="B22" s="57">
        <v>0.19</v>
      </c>
      <c r="C22" s="58">
        <v>0.751</v>
      </c>
      <c r="D22" s="59">
        <f t="shared" si="0"/>
        <v>0.94100000000000006</v>
      </c>
    </row>
    <row r="23" spans="1:15" ht="15.6" x14ac:dyDescent="0.3">
      <c r="A23" s="56" t="s">
        <v>31</v>
      </c>
      <c r="B23" s="57">
        <v>4.1000000000000002E-2</v>
      </c>
      <c r="C23" s="58">
        <v>0.95899999999999996</v>
      </c>
      <c r="D23" s="59">
        <f t="shared" si="0"/>
        <v>1</v>
      </c>
    </row>
    <row r="24" spans="1:15" ht="15.6" x14ac:dyDescent="0.3">
      <c r="A24" s="56" t="s">
        <v>32</v>
      </c>
      <c r="B24" s="57">
        <v>0.38869999999999999</v>
      </c>
      <c r="C24" s="58">
        <v>0.28570000000000001</v>
      </c>
      <c r="D24" s="59">
        <f t="shared" si="0"/>
        <v>0.6744</v>
      </c>
    </row>
    <row r="25" spans="1:15" ht="15.6" x14ac:dyDescent="0.3">
      <c r="A25" s="56" t="s">
        <v>33</v>
      </c>
      <c r="B25" s="57">
        <v>0.23139999999999999</v>
      </c>
      <c r="C25" s="58">
        <v>0.1244</v>
      </c>
      <c r="D25" s="59">
        <f t="shared" si="0"/>
        <v>0.35580000000000001</v>
      </c>
    </row>
    <row r="26" spans="1:15" ht="15.6" x14ac:dyDescent="0.3">
      <c r="A26" s="56" t="s">
        <v>34</v>
      </c>
      <c r="B26" s="57">
        <v>0.22700000000000001</v>
      </c>
      <c r="C26" s="58">
        <v>0.63200000000000001</v>
      </c>
      <c r="D26" s="59">
        <f t="shared" si="0"/>
        <v>0.85899999999999999</v>
      </c>
    </row>
    <row r="27" spans="1:15" ht="15.6" x14ac:dyDescent="0.3">
      <c r="A27" s="56" t="s">
        <v>35</v>
      </c>
      <c r="B27" s="57">
        <v>-1.6999999999999999E-3</v>
      </c>
      <c r="C27" s="58">
        <v>0.1134</v>
      </c>
      <c r="D27" s="59">
        <f t="shared" si="0"/>
        <v>0.11170000000000001</v>
      </c>
    </row>
    <row r="28" spans="1:15" ht="15.6" x14ac:dyDescent="0.3">
      <c r="A28" s="56" t="s">
        <v>36</v>
      </c>
      <c r="B28" s="57">
        <v>0.19</v>
      </c>
      <c r="C28" s="58">
        <v>0</v>
      </c>
      <c r="D28" s="59">
        <f t="shared" si="0"/>
        <v>0.19</v>
      </c>
    </row>
    <row r="29" spans="1:15" ht="15.6" x14ac:dyDescent="0.3">
      <c r="A29" s="56" t="s">
        <v>37</v>
      </c>
      <c r="B29" s="57">
        <v>8.0000000000000002E-3</v>
      </c>
      <c r="C29" s="58">
        <v>0</v>
      </c>
      <c r="D29" s="59">
        <f t="shared" si="0"/>
        <v>8.0000000000000002E-3</v>
      </c>
    </row>
    <row r="30" spans="1:15" ht="15.6" x14ac:dyDescent="0.3">
      <c r="A30" s="56" t="s">
        <v>38</v>
      </c>
      <c r="B30" s="57">
        <v>0.249</v>
      </c>
      <c r="C30" s="58">
        <v>0.23200000000000001</v>
      </c>
      <c r="D30" s="59">
        <f t="shared" si="0"/>
        <v>0.48099999999999998</v>
      </c>
    </row>
    <row r="31" spans="1:15" ht="15.6" x14ac:dyDescent="0.3">
      <c r="A31" s="56" t="s">
        <v>39</v>
      </c>
      <c r="B31" s="57">
        <v>0.1123</v>
      </c>
      <c r="C31" s="58">
        <v>0.10340000000000001</v>
      </c>
      <c r="D31" s="59">
        <f t="shared" si="0"/>
        <v>0.2157</v>
      </c>
    </row>
    <row r="32" spans="1:15" ht="15.6" x14ac:dyDescent="0.3">
      <c r="A32" s="56" t="s">
        <v>40</v>
      </c>
      <c r="B32" s="57">
        <v>0.40870000000000001</v>
      </c>
      <c r="C32" s="58">
        <v>0.16070000000000001</v>
      </c>
      <c r="D32" s="59">
        <f t="shared" si="0"/>
        <v>0.56940000000000002</v>
      </c>
    </row>
    <row r="33" spans="1:4" ht="15.6" x14ac:dyDescent="0.3">
      <c r="A33" s="56" t="s">
        <v>41</v>
      </c>
      <c r="B33" s="57">
        <v>0.30599999999999999</v>
      </c>
      <c r="C33" s="58">
        <v>0.36599999999999999</v>
      </c>
      <c r="D33" s="59">
        <f t="shared" si="0"/>
        <v>0.67199999999999993</v>
      </c>
    </row>
    <row r="34" spans="1:4" ht="15.6" x14ac:dyDescent="0.3">
      <c r="A34" s="56" t="s">
        <v>42</v>
      </c>
      <c r="B34" s="57">
        <v>0.03</v>
      </c>
      <c r="C34" s="58">
        <v>8.9999999999999993E-3</v>
      </c>
      <c r="D34" s="59">
        <f t="shared" si="0"/>
        <v>3.9E-2</v>
      </c>
    </row>
    <row r="35" spans="1:4" ht="15.6" x14ac:dyDescent="0.3">
      <c r="A35" s="56" t="s">
        <v>43</v>
      </c>
      <c r="B35" s="57">
        <v>0.123</v>
      </c>
      <c r="C35" s="58">
        <v>0.76300000000000001</v>
      </c>
      <c r="D35" s="59">
        <f t="shared" si="0"/>
        <v>0.88600000000000001</v>
      </c>
    </row>
    <row r="36" spans="1:4" ht="15.6" x14ac:dyDescent="0.3">
      <c r="A36" s="60" t="s">
        <v>44</v>
      </c>
      <c r="B36" s="61">
        <v>1.06E-2</v>
      </c>
      <c r="C36" s="62">
        <v>0.75970000000000004</v>
      </c>
      <c r="D36" s="63">
        <f t="shared" si="0"/>
        <v>0.7703000000000001</v>
      </c>
    </row>
    <row r="37" spans="1:4" ht="15.6" x14ac:dyDescent="0.3">
      <c r="A37" s="56"/>
    </row>
  </sheetData>
  <sheetProtection algorithmName="SHA-512" hashValue="HMK1OtXwyudg2xQHg+dpIPablG5oYIRIXXqwtEx4Q8mR6OReGFNQcBPvSj2HHqYwh0wbaEgZfeyBly0fJIGEtA==" saltValue="Zq46lqC3TFhw0a1iIXtDhA==" spinCount="100000" sheet="1" formatColumns="0" selectLockedCells="1"/>
  <mergeCells count="5">
    <mergeCell ref="M20:N20"/>
    <mergeCell ref="A2:K2"/>
    <mergeCell ref="A3:K3"/>
    <mergeCell ref="I13:J13"/>
    <mergeCell ref="K14:N14"/>
  </mergeCells>
  <hyperlinks>
    <hyperlink ref="A4" r:id="rId1" xr:uid="{94C80C9B-4B7A-415D-B46B-697560B03AF4}"/>
  </hyperlinks>
  <pageMargins left="0.7" right="0.7" top="0.75" bottom="0.75" header="0.511811023622047" footer="0.511811023622047"/>
  <pageSetup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90dfa4c-49e1-43f1-bcd9-deaa524f29a1">
      <Terms xmlns="http://schemas.microsoft.com/office/infopath/2007/PartnerControls"/>
    </lcf76f155ced4ddcb4097134ff3c332f>
    <TaxCatchAll xmlns="1c7b65e7-2535-4b86-9891-9e0dc6fafd8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5055359E6972F44AC01DC7D13BAFDA8" ma:contentTypeVersion="16" ma:contentTypeDescription="Create a new document." ma:contentTypeScope="" ma:versionID="e249438f7a78d46b2cddad48b4c17cee">
  <xsd:schema xmlns:xsd="http://www.w3.org/2001/XMLSchema" xmlns:xs="http://www.w3.org/2001/XMLSchema" xmlns:p="http://schemas.microsoft.com/office/2006/metadata/properties" xmlns:ns2="190dfa4c-49e1-43f1-bcd9-deaa524f29a1" xmlns:ns3="1c7b65e7-2535-4b86-9891-9e0dc6fafd88" targetNamespace="http://schemas.microsoft.com/office/2006/metadata/properties" ma:root="true" ma:fieldsID="2bf9669291df63e7171ac5690764ef84" ns2:_="" ns3:_="">
    <xsd:import namespace="190dfa4c-49e1-43f1-bcd9-deaa524f29a1"/>
    <xsd:import namespace="1c7b65e7-2535-4b86-9891-9e0dc6fafd8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0dfa4c-49e1-43f1-bcd9-deaa524f29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descriptio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f1a5b94-3be2-4e66-b137-9fd77dbd3f2f"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c7b65e7-2535-4b86-9891-9e0dc6fafd8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39e4f4a-837b-4929-b387-60dece551898}" ma:internalName="TaxCatchAll" ma:showField="CatchAllData" ma:web="1c7b65e7-2535-4b86-9891-9e0dc6fafd8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3EF0551-5EAD-4576-B6CA-2CE83C97C99E}">
  <ds:schemaRefs>
    <ds:schemaRef ds:uri="http://schemas.microsoft.com/office/2006/metadata/properties"/>
    <ds:schemaRef ds:uri="http://schemas.microsoft.com/office/infopath/2007/PartnerControls"/>
    <ds:schemaRef ds:uri="190dfa4c-49e1-43f1-bcd9-deaa524f29a1"/>
    <ds:schemaRef ds:uri="1c7b65e7-2535-4b86-9891-9e0dc6fafd88"/>
  </ds:schemaRefs>
</ds:datastoreItem>
</file>

<file path=customXml/itemProps2.xml><?xml version="1.0" encoding="utf-8"?>
<ds:datastoreItem xmlns:ds="http://schemas.openxmlformats.org/officeDocument/2006/customXml" ds:itemID="{04496366-1696-4965-8CE6-BAD0238EEF3D}">
  <ds:schemaRefs>
    <ds:schemaRef ds:uri="http://schemas.microsoft.com/sharepoint/v3/contenttype/forms"/>
  </ds:schemaRefs>
</ds:datastoreItem>
</file>

<file path=customXml/itemProps3.xml><?xml version="1.0" encoding="utf-8"?>
<ds:datastoreItem xmlns:ds="http://schemas.openxmlformats.org/officeDocument/2006/customXml" ds:itemID="{7CC6202C-5137-4100-9291-4C1276320A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0dfa4c-49e1-43f1-bcd9-deaa524f29a1"/>
    <ds:schemaRef ds:uri="1c7b65e7-2535-4b86-9891-9e0dc6fafd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 &amp; Instructions</vt:lpstr>
      <vt:lpstr>Calculation Formulation</vt:lpstr>
      <vt:lpstr>WWT Efficiency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Linda Heughebaert</cp:lastModifiedBy>
  <cp:revision>1</cp:revision>
  <dcterms:created xsi:type="dcterms:W3CDTF">2025-05-10T14:39:31Z</dcterms:created>
  <dcterms:modified xsi:type="dcterms:W3CDTF">2026-09-08T11:46:38Z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0x010100F5055359E6972F44AC01DC7D13BAFDA8</vt:lpwstr>
  </property>
  <property fmtid="{D5CDD505-2E9C-101B-9397-08002B2CF9AE}" pid="3" name="MediaServiceImageTags">
    <vt:lpwstr/>
  </property>
</Properties>
</file>